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65" windowWidth="13695" windowHeight="8160" tabRatio="875" activeTab="4"/>
  </bookViews>
  <sheets>
    <sheet name="4.1 有効幅計算" sheetId="1" r:id="rId1"/>
    <sheet name="4.2 断面仮定(桁)" sheetId="2" r:id="rId2"/>
    <sheet name="4.2 断面仮定(横桁)" sheetId="3" r:id="rId3"/>
    <sheet name="4.3(1) 荷重計算" sheetId="4" r:id="rId4"/>
    <sheet name="4.3(2) 断面強度" sheetId="5" r:id="rId5"/>
  </sheets>
  <definedNames>
    <definedName name="_xlnm.Print_Area" localSheetId="0">'4.1 有効幅計算'!$A$1:$AP$57</definedName>
    <definedName name="_xlnm.Print_Area" localSheetId="2">'4.2 断面仮定(横桁)'!$A$1:$AM$151</definedName>
    <definedName name="_xlnm.Print_Area" localSheetId="1">'4.2 断面仮定(桁)'!$A$1:$AA$579</definedName>
  </definedNames>
  <calcPr fullCalcOnLoad="1"/>
</workbook>
</file>

<file path=xl/sharedStrings.xml><?xml version="1.0" encoding="utf-8"?>
<sst xmlns="http://schemas.openxmlformats.org/spreadsheetml/2006/main" count="2040" uniqueCount="315">
  <si>
    <t>規      格</t>
  </si>
  <si>
    <r>
      <t>I</t>
    </r>
    <r>
      <rPr>
        <vertAlign val="subscript"/>
        <sz val="9"/>
        <rFont val="ＭＳ ゴシック"/>
        <family val="3"/>
      </rPr>
      <t>33</t>
    </r>
  </si>
  <si>
    <r>
      <t>I</t>
    </r>
    <r>
      <rPr>
        <vertAlign val="subscript"/>
        <sz val="9"/>
        <rFont val="ＭＳ ゴシック"/>
        <family val="3"/>
      </rPr>
      <t>22</t>
    </r>
  </si>
  <si>
    <t>区　分</t>
  </si>
  <si>
    <t>- ねじり剛性</t>
  </si>
  <si>
    <t>=</t>
  </si>
  <si>
    <t>tw</t>
  </si>
  <si>
    <t>UPPER FL.</t>
  </si>
  <si>
    <t xml:space="preserve"> X</t>
  </si>
  <si>
    <t>W   E   B</t>
  </si>
  <si>
    <t>LOWER FL.</t>
  </si>
  <si>
    <t>TOTAL</t>
  </si>
  <si>
    <t xml:space="preserve"> +</t>
  </si>
  <si>
    <t xml:space="preserve"> x</t>
  </si>
  <si>
    <t>K</t>
  </si>
  <si>
    <t>/ 12 +</t>
  </si>
  <si>
    <t>/ 12</t>
  </si>
  <si>
    <t>∑ ( b x t³) / 3</t>
  </si>
  <si>
    <t>= (</t>
  </si>
  <si>
    <t>H</t>
  </si>
  <si>
    <t>×</t>
  </si>
  <si>
    <t>/</t>
  </si>
  <si>
    <t>) /</t>
  </si>
  <si>
    <t>x</t>
  </si>
  <si>
    <t>+</t>
  </si>
  <si>
    <t xml:space="preserve">   bu</t>
  </si>
  <si>
    <t>bl</t>
  </si>
  <si>
    <t>tu</t>
  </si>
  <si>
    <t>tl</t>
  </si>
  <si>
    <t>(bu³x tu / 12)+(bl³x tl / 12)+(H x tw³/12)</t>
  </si>
  <si>
    <t xml:space="preserve"> mm </t>
  </si>
  <si>
    <t xml:space="preserve"> As(cm²)</t>
  </si>
  <si>
    <t>Y(cm)</t>
  </si>
  <si>
    <t>AsY(cm³)</t>
  </si>
  <si>
    <t>mm</t>
  </si>
  <si>
    <r>
      <t>AsY²(cm</t>
    </r>
    <r>
      <rPr>
        <sz val="9"/>
        <rFont val="돋움"/>
        <family val="2"/>
      </rPr>
      <t>⁴</t>
    </r>
    <r>
      <rPr>
        <sz val="9"/>
        <rFont val="ＭＳ ゴシック"/>
        <family val="3"/>
      </rPr>
      <t>)</t>
    </r>
  </si>
  <si>
    <r>
      <t>Io(cm</t>
    </r>
    <r>
      <rPr>
        <sz val="9"/>
        <rFont val="돋움"/>
        <family val="2"/>
      </rPr>
      <t>⁴</t>
    </r>
    <r>
      <rPr>
        <sz val="9"/>
        <rFont val="ＭＳ ゴシック"/>
        <family val="3"/>
      </rPr>
      <t>)</t>
    </r>
  </si>
  <si>
    <t xml:space="preserve">   δ</t>
  </si>
  <si>
    <t xml:space="preserve">= </t>
  </si>
  <si>
    <t xml:space="preserve"> ΣA·Y / ΣA =</t>
  </si>
  <si>
    <t>∑AsY² + ∑Io - ΣA·δ²</t>
  </si>
  <si>
    <t>-</t>
  </si>
  <si>
    <t>H'</t>
  </si>
  <si>
    <t>W  E  B</t>
  </si>
  <si>
    <t>備考</t>
  </si>
  <si>
    <t>bu</t>
  </si>
  <si>
    <t xml:space="preserve"> mm </t>
  </si>
  <si>
    <t xml:space="preserve"> 4.3 荷重計算</t>
  </si>
  <si>
    <t xml:space="preserve"> 4.2 断面仮定</t>
  </si>
  <si>
    <t xml:space="preserve"> - フランジ</t>
  </si>
  <si>
    <t>&lt; G1 - G2 &gt;</t>
  </si>
  <si>
    <t>フランジ突出幅 :  b = 各位置別に上フランジ幅 / 2 を適用</t>
  </si>
  <si>
    <t>フランジ有効幅 :  Bef = 2 x λ</t>
  </si>
  <si>
    <t>S1</t>
  </si>
  <si>
    <t>-</t>
  </si>
  <si>
    <t>C1</t>
  </si>
  <si>
    <t>C2</t>
  </si>
  <si>
    <t>C3</t>
  </si>
  <si>
    <t>C4</t>
  </si>
  <si>
    <t>C5</t>
  </si>
  <si>
    <t>C6</t>
  </si>
  <si>
    <t>直線変化</t>
  </si>
  <si>
    <t>C7</t>
  </si>
  <si>
    <t>P1</t>
  </si>
  <si>
    <t>C8</t>
  </si>
  <si>
    <t>C9</t>
  </si>
  <si>
    <t>C10</t>
  </si>
  <si>
    <t>C11</t>
  </si>
  <si>
    <t>C12</t>
  </si>
  <si>
    <t>C13</t>
  </si>
  <si>
    <t>C14</t>
  </si>
  <si>
    <t>P2</t>
  </si>
  <si>
    <t>C15</t>
  </si>
  <si>
    <t>C16</t>
  </si>
  <si>
    <t>C17</t>
  </si>
  <si>
    <t>C18</t>
  </si>
  <si>
    <t>C19</t>
  </si>
  <si>
    <t>C20</t>
  </si>
  <si>
    <t>C21</t>
  </si>
  <si>
    <t>S2</t>
  </si>
  <si>
    <t xml:space="preserve">  ◎ 断面 G1 - 10</t>
  </si>
  <si>
    <t xml:space="preserve">  ◎ 断面 G1 - 11</t>
  </si>
  <si>
    <t xml:space="preserve">  ◎ 断面 G1 - 13</t>
  </si>
  <si>
    <t xml:space="preserve">  ◎ 断面 G1 - 16</t>
  </si>
  <si>
    <t xml:space="preserve">  ◎ 断面 G1 - 17</t>
  </si>
  <si>
    <t xml:space="preserve">  ◎ 横桁断面 - 1</t>
  </si>
  <si>
    <t xml:space="preserve">  ◎ 横桁断面 - 2</t>
  </si>
  <si>
    <t>4.3.1 作用荷重の算定</t>
  </si>
  <si>
    <t>(1) 横断面図</t>
  </si>
  <si>
    <t>(2) 死荷重</t>
  </si>
  <si>
    <t>床  版</t>
  </si>
  <si>
    <t>m</t>
  </si>
  <si>
    <t>kN/m3</t>
  </si>
  <si>
    <t>kN/㎡</t>
  </si>
  <si>
    <t>ハンチ</t>
  </si>
  <si>
    <t>各位置別ハンチ荷重算定参照</t>
  </si>
  <si>
    <t>鋼  重</t>
  </si>
  <si>
    <t>kN/m</t>
  </si>
  <si>
    <t>舗装</t>
  </si>
  <si>
    <t>0.080 m × 22.50 kN/m3</t>
  </si>
  <si>
    <t>kN/m2</t>
  </si>
  <si>
    <t>地覆(左側)</t>
  </si>
  <si>
    <t>0.198 m2 × 24.500 kN/m3</t>
  </si>
  <si>
    <t>高欄(左側)</t>
  </si>
  <si>
    <t>地覆(右側)</t>
  </si>
  <si>
    <t>高欄(右側)</t>
  </si>
  <si>
    <t>検査路</t>
  </si>
  <si>
    <t>▲ ハンチ部及び端部の詳細荷重算出根拠</t>
  </si>
  <si>
    <t>1) ハンチ重量</t>
  </si>
  <si>
    <t xml:space="preserve"> - 主桁のハンチ重量</t>
  </si>
  <si>
    <t>ハンチ重量</t>
  </si>
  <si>
    <t>A = 1/2 ( H'× B' + H1 × B1 + ( H1 + H2 ) × B + H2 × B2)</t>
  </si>
  <si>
    <t>G1</t>
  </si>
  <si>
    <t>各位置別ハンチ重量</t>
  </si>
  <si>
    <t>位置</t>
  </si>
  <si>
    <t>H'(mm)</t>
  </si>
  <si>
    <t>H1(mm)</t>
  </si>
  <si>
    <t>H2(mm)</t>
  </si>
  <si>
    <t>B'(mm)</t>
  </si>
  <si>
    <t>B1(mm)</t>
  </si>
  <si>
    <t>B(mm)</t>
  </si>
  <si>
    <t>B2(mm)</t>
  </si>
  <si>
    <t>A(mm2)</t>
  </si>
  <si>
    <t>W(kN/m)</t>
  </si>
  <si>
    <t>G2</t>
  </si>
  <si>
    <t>2) 床版打下し荷重の計算 (節点荷重で載荷)</t>
  </si>
  <si>
    <t>床版の単位重量</t>
  </si>
  <si>
    <t>- 始点及び終点</t>
  </si>
  <si>
    <t>・打下し荷重</t>
  </si>
  <si>
    <t>位 置</t>
  </si>
  <si>
    <t>打下し幅(mm)</t>
  </si>
  <si>
    <t>主桁間隔</t>
  </si>
  <si>
    <t>ハンチ高</t>
  </si>
  <si>
    <t>打下し面積</t>
  </si>
  <si>
    <t>打下し長</t>
  </si>
  <si>
    <t>打下し重量</t>
  </si>
  <si>
    <t>( mm )</t>
  </si>
  <si>
    <t>上側</t>
  </si>
  <si>
    <t>下側</t>
  </si>
  <si>
    <t>( mm2 )</t>
  </si>
  <si>
    <t>( kN )</t>
  </si>
  <si>
    <t>G1～G2</t>
  </si>
  <si>
    <t>・桁端張出部</t>
  </si>
  <si>
    <t>桁端長(LE) =</t>
  </si>
  <si>
    <t>単位 ( m, kN )</t>
  </si>
  <si>
    <t>床版</t>
  </si>
  <si>
    <t>7.350 kN/m2 × 10.700 m × 0.400 m</t>
  </si>
  <si>
    <t>kN</t>
  </si>
  <si>
    <t>0.080 m × 10.700 m × 0.400 m × 24.500 kN/m3</t>
  </si>
  <si>
    <t>4.851 kN/m × 0.400 m</t>
  </si>
  <si>
    <t>1.000 kN/m × 0.400 m</t>
  </si>
  <si>
    <t>計</t>
  </si>
  <si>
    <t>1主桁当荷重</t>
  </si>
  <si>
    <t>・端部増加部</t>
  </si>
  <si>
    <t>増加部重量</t>
  </si>
  <si>
    <t>桁別重量</t>
  </si>
  <si>
    <t>・集計</t>
  </si>
  <si>
    <t>桁 名</t>
  </si>
  <si>
    <t>打下し (kN)</t>
  </si>
  <si>
    <t>桁端部 (kN)</t>
  </si>
  <si>
    <t>端部増加部 (kN)</t>
  </si>
  <si>
    <t>合  計 (kN)</t>
  </si>
  <si>
    <t>格点番号</t>
  </si>
  <si>
    <t>G - 1</t>
  </si>
  <si>
    <t xml:space="preserve"> </t>
  </si>
  <si>
    <t>G - 2</t>
  </si>
  <si>
    <t>(3) 活荷重</t>
  </si>
  <si>
    <t>設計荷重</t>
  </si>
  <si>
    <t>B</t>
  </si>
  <si>
    <t>活荷重</t>
  </si>
  <si>
    <t>等分布荷重 p1</t>
  </si>
  <si>
    <t>( 載荷長 :</t>
  </si>
  <si>
    <t>m )</t>
  </si>
  <si>
    <t>曲げモーメントを算出する場合</t>
  </si>
  <si>
    <t>せん断力を算出する場合</t>
  </si>
  <si>
    <t>等分布荷重 p2</t>
  </si>
  <si>
    <t>L ≦ 80 m なので</t>
  </si>
  <si>
    <t>群集荷重</t>
  </si>
  <si>
    <t>(4) 衝撃係数</t>
  </si>
  <si>
    <t>適用位置</t>
  </si>
  <si>
    <t>平均支間長</t>
  </si>
  <si>
    <t>衝撃係数</t>
  </si>
  <si>
    <t>第1 支間</t>
  </si>
  <si>
    <t>i</t>
  </si>
  <si>
    <t>(</t>
  </si>
  <si>
    <t>)</t>
  </si>
  <si>
    <t>第2 支間</t>
  </si>
  <si>
    <t>第2 支点</t>
  </si>
  <si>
    <t>第3 支間</t>
  </si>
  <si>
    <t>第3 支点</t>
  </si>
  <si>
    <t>(5) 荷重載荷図</t>
  </si>
  <si>
    <t>4.3.2 断面強度 (4.2 断面仮定參照)</t>
  </si>
  <si>
    <t>主桁 格点座標と強度 &lt; G-1 &gt;</t>
  </si>
  <si>
    <t>( 単位 : m, m4 )</t>
  </si>
  <si>
    <t>X 座標</t>
  </si>
  <si>
    <t>Y 座標</t>
  </si>
  <si>
    <t>Z 座標</t>
  </si>
  <si>
    <t>要素番号</t>
  </si>
  <si>
    <t>鋼桁強度</t>
  </si>
  <si>
    <t>合成強度</t>
  </si>
  <si>
    <t>鉄筋+鋼</t>
  </si>
  <si>
    <t>備考</t>
  </si>
  <si>
    <t>101～201</t>
  </si>
  <si>
    <t>201～301</t>
  </si>
  <si>
    <t>301～401</t>
  </si>
  <si>
    <t>401～501</t>
  </si>
  <si>
    <t>501～601</t>
  </si>
  <si>
    <t>601～701</t>
  </si>
  <si>
    <t>701～801</t>
  </si>
  <si>
    <t>801～901</t>
  </si>
  <si>
    <t>901～1001</t>
  </si>
  <si>
    <t>1001～1101</t>
  </si>
  <si>
    <t>1101～1201</t>
  </si>
  <si>
    <t>1201～1301</t>
  </si>
  <si>
    <t>1301～1401</t>
  </si>
  <si>
    <t>1401～1501</t>
  </si>
  <si>
    <t>1501～1601</t>
  </si>
  <si>
    <t>1601～1701</t>
  </si>
  <si>
    <t>1701～1801</t>
  </si>
  <si>
    <t>1801～1901</t>
  </si>
  <si>
    <t>1901～2001</t>
  </si>
  <si>
    <t>2001～2101</t>
  </si>
  <si>
    <t>2101～2201</t>
  </si>
  <si>
    <t>2201～2301</t>
  </si>
  <si>
    <t>2301～2401</t>
  </si>
  <si>
    <t>2401～2501</t>
  </si>
  <si>
    <t>主桁 格点座標と強度 &lt; G-2 &gt;</t>
  </si>
  <si>
    <t>102～202</t>
  </si>
  <si>
    <t>202～302</t>
  </si>
  <si>
    <t>302～402</t>
  </si>
  <si>
    <t>402～502</t>
  </si>
  <si>
    <t>502～602</t>
  </si>
  <si>
    <t>602～702</t>
  </si>
  <si>
    <t>702～802</t>
  </si>
  <si>
    <t>802～902</t>
  </si>
  <si>
    <t>902～1002</t>
  </si>
  <si>
    <t>1002～1102</t>
  </si>
  <si>
    <t>1102～1202</t>
  </si>
  <si>
    <t>1202～1302</t>
  </si>
  <si>
    <t>1302～1402</t>
  </si>
  <si>
    <t>1402～1502</t>
  </si>
  <si>
    <t>1502～1602</t>
  </si>
  <si>
    <t>1602～1702</t>
  </si>
  <si>
    <t>1702～1802</t>
  </si>
  <si>
    <t>1802～1902</t>
  </si>
  <si>
    <t>1902～2002</t>
  </si>
  <si>
    <t>2002～2102</t>
  </si>
  <si>
    <t>2102～2202</t>
  </si>
  <si>
    <t>2202～2302</t>
  </si>
  <si>
    <t>2302～2402</t>
  </si>
  <si>
    <t>2402～2502</t>
  </si>
  <si>
    <t>4. 主桁の設計</t>
  </si>
  <si>
    <t xml:space="preserve"> 4.1 フランジ及び床版の有効幅計算</t>
  </si>
  <si>
    <t>せん断遅延( SHEAR LAG )現象の影響によるフランジ及び床版の有効幅の考慮</t>
  </si>
  <si>
    <t xml:space="preserve">   (1) フランジの有効幅</t>
  </si>
  <si>
    <t>[ 道路橋示方書 10.3.5 ]</t>
  </si>
  <si>
    <t>▶ 有効幅の計算式</t>
  </si>
  <si>
    <t xml:space="preserve"> · 支間中央部</t>
  </si>
  <si>
    <r>
      <t xml:space="preserve">     b/l  </t>
    </r>
    <r>
      <rPr>
        <u val="single"/>
        <sz val="9"/>
        <rFont val="ＭＳ ゴシック"/>
        <family val="3"/>
      </rPr>
      <t>&lt;</t>
    </r>
    <r>
      <rPr>
        <sz val="9"/>
        <rFont val="ＭＳ ゴシック"/>
        <family val="3"/>
      </rPr>
      <t xml:space="preserve"> 0.05      ,  λ= b</t>
    </r>
  </si>
  <si>
    <t xml:space="preserve">     0.05 &lt; b/l &lt;0.30 ,  λ= {1.1 - 2(b/l)} x b</t>
  </si>
  <si>
    <r>
      <t xml:space="preserve">     b/l  </t>
    </r>
    <r>
      <rPr>
        <u val="single"/>
        <sz val="9"/>
        <rFont val="ＭＳ ゴシック"/>
        <family val="3"/>
      </rPr>
      <t>&gt;</t>
    </r>
    <r>
      <rPr>
        <sz val="9"/>
        <rFont val="ＭＳ ゴシック"/>
        <family val="3"/>
      </rPr>
      <t xml:space="preserve"> 0.30      ,  λ= 0.15 x l</t>
    </r>
  </si>
  <si>
    <t>· 中間支点部</t>
  </si>
  <si>
    <r>
      <t xml:space="preserve">     b/l  </t>
    </r>
    <r>
      <rPr>
        <u val="single"/>
        <sz val="9"/>
        <rFont val="ＭＳ ゴシック"/>
        <family val="3"/>
      </rPr>
      <t>&lt;</t>
    </r>
    <r>
      <rPr>
        <sz val="9"/>
        <rFont val="ＭＳ ゴシック"/>
        <family val="3"/>
      </rPr>
      <t xml:space="preserve"> 0.02      ,  λ= b</t>
    </r>
  </si>
  <si>
    <r>
      <t xml:space="preserve">     0.02 &lt; b/l &lt;0.30 ,  λ= {1.06 - 3.2(b/l) + 4.5(b/l)</t>
    </r>
    <r>
      <rPr>
        <vertAlign val="superscript"/>
        <sz val="9"/>
        <rFont val="ＭＳ ゴシック"/>
        <family val="3"/>
      </rPr>
      <t>2</t>
    </r>
    <r>
      <rPr>
        <sz val="9"/>
        <rFont val="ＭＳ ゴシック"/>
        <family val="3"/>
      </rPr>
      <t>} x b</t>
    </r>
  </si>
  <si>
    <t>(単位 : m )</t>
  </si>
  <si>
    <t>位    置</t>
  </si>
  <si>
    <t>断面番号</t>
  </si>
  <si>
    <t>等価支間長( l )</t>
  </si>
  <si>
    <t>脚~</t>
  </si>
  <si>
    <t>b</t>
  </si>
  <si>
    <t>b/l</t>
  </si>
  <si>
    <t>λ</t>
  </si>
  <si>
    <t>Bef</t>
  </si>
  <si>
    <t>S1</t>
  </si>
  <si>
    <t>-</t>
  </si>
  <si>
    <t>C1</t>
  </si>
  <si>
    <t>C2</t>
  </si>
  <si>
    <t>C3</t>
  </si>
  <si>
    <t>C4</t>
  </si>
  <si>
    <t>C5</t>
  </si>
  <si>
    <t>C6</t>
  </si>
  <si>
    <t>0.15L</t>
  </si>
  <si>
    <t>C7</t>
  </si>
  <si>
    <t>直線変化</t>
  </si>
  <si>
    <t>P1</t>
  </si>
  <si>
    <t>C8</t>
  </si>
  <si>
    <t>C9</t>
  </si>
  <si>
    <t>C10</t>
  </si>
  <si>
    <t>C11</t>
  </si>
  <si>
    <t>C12</t>
  </si>
  <si>
    <t>C13</t>
  </si>
  <si>
    <t>C14</t>
  </si>
  <si>
    <t>P2</t>
  </si>
  <si>
    <t>C15</t>
  </si>
  <si>
    <t>C16</t>
  </si>
  <si>
    <t>C17</t>
  </si>
  <si>
    <t>C18</t>
  </si>
  <si>
    <t>C19</t>
  </si>
  <si>
    <t>C20</t>
  </si>
  <si>
    <t>C21</t>
  </si>
  <si>
    <t>S2</t>
  </si>
  <si>
    <t xml:space="preserve">  ◎ 断面 G1 - 1</t>
  </si>
  <si>
    <r>
      <t xml:space="preserve"> cm</t>
    </r>
    <r>
      <rPr>
        <sz val="9"/>
        <rFont val="돋움"/>
        <family val="2"/>
      </rPr>
      <t>⁴</t>
    </r>
  </si>
  <si>
    <t xml:space="preserve">  ◎ 断面 G1 - 2</t>
  </si>
  <si>
    <t xml:space="preserve">  ◎ 断面 G1 - 3</t>
  </si>
  <si>
    <t xml:space="preserve">  ◎ 断面 G1 - 4</t>
  </si>
  <si>
    <t xml:space="preserve">  ◎ 断面 G1 - 5</t>
  </si>
  <si>
    <t xml:space="preserve">  ◎ 断面 G1 - 6</t>
  </si>
  <si>
    <t xml:space="preserve">  ◎ 断面 G1 - 7</t>
  </si>
  <si>
    <t xml:space="preserve">  ◎ 断面 G1 - 8</t>
  </si>
  <si>
    <t xml:space="preserve">  ◎ 断面 G1 - 9</t>
  </si>
  <si>
    <t xml:space="preserve">  ◎ 断面 G1 - 12</t>
  </si>
  <si>
    <t xml:space="preserve">  ◎ 断面 G1 - 14</t>
  </si>
  <si>
    <t xml:space="preserve">  ◎ 断面 G1 - 15</t>
  </si>
  <si>
    <r>
      <t>cm</t>
    </r>
    <r>
      <rPr>
        <sz val="9"/>
        <rFont val="돋움"/>
        <family val="2"/>
      </rPr>
      <t>⁴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</si>
</sst>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0"/>
    <numFmt numFmtId="185" formatCode="0.000_);[Red]\(0.000\)"/>
    <numFmt numFmtId="186" formatCode="0.00_);[Red]\(0.00\)"/>
    <numFmt numFmtId="187" formatCode="0.0_);[Red]\(0.0\)"/>
    <numFmt numFmtId="188" formatCode="0_);[Red]\(0\)"/>
    <numFmt numFmtId="189" formatCode="0.000_ "/>
    <numFmt numFmtId="190" formatCode="0_ "/>
    <numFmt numFmtId="191" formatCode="_(&quot;$&quot;* #,##0_);_(&quot;$&quot;* \(#,##0\);_(&quot;$&quot;* &quot;-&quot;_);_(@_)"/>
    <numFmt numFmtId="192" formatCode="0.0"/>
    <numFmt numFmtId="193" formatCode="&quot;H&quot;0"/>
    <numFmt numFmtId="194" formatCode="0.00&quot; ㎠&quot;"/>
    <numFmt numFmtId="195" formatCode="&quot;T = &quot;0&quot; ㎝&quot;"/>
    <numFmt numFmtId="196" formatCode="&quot;S =&quot;\ 0.00&quot;%&quot;"/>
    <numFmt numFmtId="197" formatCode="0.0_ "/>
    <numFmt numFmtId="198" formatCode="0.00_ "/>
    <numFmt numFmtId="199" formatCode="0.00000_ "/>
    <numFmt numFmtId="200" formatCode="0.0&quot; ³&quot;"/>
    <numFmt numFmtId="201" formatCode="0.00000_);[Red]\(0.00000\)"/>
    <numFmt numFmtId="202" formatCode="0.0\ "/>
    <numFmt numFmtId="203" formatCode="###0.000"/>
    <numFmt numFmtId="204" formatCode="#,##0.000\ "/>
    <numFmt numFmtId="205" formatCode="0.000\ "/>
    <numFmt numFmtId="206" formatCode="###0"/>
    <numFmt numFmtId="207" formatCode="###0.0"/>
    <numFmt numFmtId="208" formatCode="0;[Red]0"/>
    <numFmt numFmtId="209" formatCode="&quot;1:&quot;#,##0"/>
    <numFmt numFmtId="210" formatCode="###0.0000"/>
    <numFmt numFmtId="211" formatCode="###0.00000"/>
    <numFmt numFmtId="212" formatCode="###0.000000"/>
    <numFmt numFmtId="213" formatCode="###0.00"/>
  </numFmts>
  <fonts count="25">
    <font>
      <sz val="11"/>
      <name val="돋움"/>
      <family val="2"/>
    </font>
    <font>
      <b/>
      <sz val="11"/>
      <name val="돋움"/>
      <family val="2"/>
    </font>
    <font>
      <i/>
      <sz val="11"/>
      <name val="돋움"/>
      <family val="2"/>
    </font>
    <font>
      <b/>
      <i/>
      <sz val="11"/>
      <name val="돋움"/>
      <family val="2"/>
    </font>
    <font>
      <sz val="12"/>
      <name val="바탕체"/>
      <family val="3"/>
    </font>
    <font>
      <sz val="10"/>
      <name val="바탕체"/>
      <family val="3"/>
    </font>
    <font>
      <sz val="10"/>
      <name val="돋움체"/>
      <family val="3"/>
    </font>
    <font>
      <sz val="10"/>
      <name val="Arial"/>
      <family val="2"/>
    </font>
    <font>
      <sz val="10"/>
      <name val="Times New Roman"/>
      <family val="1"/>
    </font>
    <font>
      <sz val="8"/>
      <name val="돋움"/>
      <family val="2"/>
    </font>
    <font>
      <sz val="10"/>
      <name val="굴림체"/>
      <family val="3"/>
    </font>
    <font>
      <sz val="9"/>
      <name val="돋움"/>
      <family val="2"/>
    </font>
    <font>
      <b/>
      <sz val="12"/>
      <name val="Arial"/>
      <family val="2"/>
    </font>
    <font>
      <u val="single"/>
      <sz val="22"/>
      <color indexed="12"/>
      <name val="돋움"/>
      <family val="2"/>
    </font>
    <font>
      <u val="single"/>
      <sz val="22"/>
      <color indexed="36"/>
      <name val="돋움"/>
      <family val="2"/>
    </font>
    <font>
      <sz val="9"/>
      <name val="ＭＳ ゴシック"/>
      <family val="3"/>
    </font>
    <font>
      <vertAlign val="subscript"/>
      <sz val="9"/>
      <name val="ＭＳ ゴシック"/>
      <family val="3"/>
    </font>
    <font>
      <sz val="10"/>
      <name val="ＭＳ ゴシック"/>
      <family val="3"/>
    </font>
    <font>
      <sz val="9"/>
      <name val="돋움체"/>
      <family val="3"/>
    </font>
    <font>
      <sz val="8"/>
      <name val="돋움체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u val="single"/>
      <sz val="9"/>
      <name val="ＭＳ ゴシック"/>
      <family val="3"/>
    </font>
    <font>
      <vertAlign val="superscript"/>
      <sz val="9"/>
      <name val="ＭＳ 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0" fillId="0" borderId="0">
      <alignment/>
      <protection locked="0"/>
    </xf>
    <xf numFmtId="41" fontId="7" fillId="0" borderId="0" applyFont="0" applyFill="0" applyBorder="0" applyAlignment="0" applyProtection="0"/>
    <xf numFmtId="193" fontId="10" fillId="0" borderId="0">
      <alignment/>
      <protection locked="0"/>
    </xf>
    <xf numFmtId="194" fontId="10" fillId="0" borderId="0">
      <alignment/>
      <protection locked="0"/>
    </xf>
    <xf numFmtId="191" fontId="7" fillId="0" borderId="0" applyFont="0" applyFill="0" applyBorder="0" applyAlignment="0" applyProtection="0"/>
    <xf numFmtId="193" fontId="10" fillId="0" borderId="0">
      <alignment/>
      <protection locked="0"/>
    </xf>
    <xf numFmtId="194" fontId="10" fillId="0" borderId="0">
      <alignment/>
      <protection locked="0"/>
    </xf>
    <xf numFmtId="194" fontId="10" fillId="0" borderId="0">
      <alignment/>
      <protection locked="0"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94" fontId="10" fillId="0" borderId="0">
      <alignment/>
      <protection locked="0"/>
    </xf>
    <xf numFmtId="194" fontId="10" fillId="0" borderId="0">
      <alignment/>
      <protection locked="0"/>
    </xf>
    <xf numFmtId="0" fontId="8" fillId="0" borderId="0">
      <alignment/>
      <protection/>
    </xf>
    <xf numFmtId="194" fontId="10" fillId="0" borderId="0">
      <alignment/>
      <protection locked="0"/>
    </xf>
    <xf numFmtId="194" fontId="10" fillId="0" borderId="3">
      <alignment/>
      <protection locked="0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1" fontId="4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5" fillId="0" borderId="0">
      <alignment/>
      <protection/>
    </xf>
    <xf numFmtId="0" fontId="18" fillId="0" borderId="0">
      <alignment/>
      <protection/>
    </xf>
  </cellStyleXfs>
  <cellXfs count="172">
    <xf numFmtId="0" fontId="0" fillId="0" borderId="0" xfId="0" applyAlignment="1">
      <alignment/>
    </xf>
    <xf numFmtId="0" fontId="15" fillId="0" borderId="0" xfId="0" applyFont="1" applyAlignment="1">
      <alignment vertical="center"/>
    </xf>
    <xf numFmtId="0" fontId="15" fillId="0" borderId="0" xfId="39" applyFont="1" applyAlignment="1">
      <alignment vertical="center"/>
      <protection/>
    </xf>
    <xf numFmtId="0" fontId="15" fillId="0" borderId="0" xfId="39" applyFont="1" applyFill="1" applyAlignment="1">
      <alignment vertical="center"/>
      <protection/>
    </xf>
    <xf numFmtId="0" fontId="15" fillId="0" borderId="0" xfId="0" applyFont="1" applyAlignment="1">
      <alignment horizontal="centerContinuous" vertical="center"/>
    </xf>
    <xf numFmtId="197" fontId="15" fillId="0" borderId="0" xfId="0" applyNumberFormat="1" applyFont="1" applyFill="1" applyBorder="1" applyAlignment="1">
      <alignment horizontal="centerContinuous" vertical="center"/>
    </xf>
    <xf numFmtId="197" fontId="15" fillId="0" borderId="0" xfId="0" applyNumberFormat="1" applyFont="1" applyFill="1" applyAlignment="1">
      <alignment horizontal="centerContinuous" vertical="center"/>
    </xf>
    <xf numFmtId="0" fontId="15" fillId="0" borderId="0" xfId="0" applyFont="1" applyAlignment="1">
      <alignment horizontal="center" vertical="center" textRotation="90"/>
    </xf>
    <xf numFmtId="0" fontId="15" fillId="0" borderId="0" xfId="39" applyFont="1" applyAlignment="1">
      <alignment horizontal="centerContinuous" vertical="center"/>
      <protection/>
    </xf>
    <xf numFmtId="0" fontId="15" fillId="0" borderId="0" xfId="0" applyFont="1" applyAlignment="1">
      <alignment vertical="center" textRotation="90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2" borderId="2" xfId="0" applyFont="1" applyFill="1" applyBorder="1" applyAlignment="1">
      <alignment horizontal="centerContinuous" vertical="center"/>
    </xf>
    <xf numFmtId="0" fontId="15" fillId="2" borderId="2" xfId="39" applyFont="1" applyFill="1" applyBorder="1" applyAlignment="1">
      <alignment horizontal="centerContinuous" vertical="center"/>
      <protection/>
    </xf>
    <xf numFmtId="0" fontId="15" fillId="2" borderId="4" xfId="0" applyFont="1" applyFill="1" applyBorder="1" applyAlignment="1">
      <alignment horizontal="centerContinuous" vertical="center"/>
    </xf>
    <xf numFmtId="0" fontId="15" fillId="2" borderId="5" xfId="39" applyFont="1" applyFill="1" applyBorder="1" applyAlignment="1">
      <alignment horizontal="centerContinuous" vertical="center"/>
      <protection/>
    </xf>
    <xf numFmtId="0" fontId="15" fillId="2" borderId="5" xfId="0" applyFont="1" applyFill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197" fontId="15" fillId="0" borderId="6" xfId="39" applyNumberFormat="1" applyFont="1" applyFill="1" applyBorder="1" applyAlignment="1">
      <alignment horizontal="centerContinuous" vertical="center"/>
      <protection/>
    </xf>
    <xf numFmtId="197" fontId="15" fillId="0" borderId="6" xfId="0" applyNumberFormat="1" applyFont="1" applyFill="1" applyBorder="1" applyAlignment="1">
      <alignment horizontal="centerContinuous" vertical="center"/>
    </xf>
    <xf numFmtId="197" fontId="15" fillId="0" borderId="7" xfId="39" applyNumberFormat="1" applyFont="1" applyFill="1" applyBorder="1" applyAlignment="1">
      <alignment horizontal="centerContinuous" vertical="center"/>
      <protection/>
    </xf>
    <xf numFmtId="197" fontId="15" fillId="0" borderId="8" xfId="0" applyNumberFormat="1" applyFont="1" applyFill="1" applyBorder="1" applyAlignment="1">
      <alignment horizontal="centerContinuous" vertical="center"/>
    </xf>
    <xf numFmtId="197" fontId="15" fillId="0" borderId="9" xfId="39" applyNumberFormat="1" applyFont="1" applyFill="1" applyBorder="1" applyAlignment="1">
      <alignment horizontal="centerContinuous" vertical="center"/>
      <protection/>
    </xf>
    <xf numFmtId="197" fontId="15" fillId="0" borderId="9" xfId="0" applyNumberFormat="1" applyFont="1" applyFill="1" applyBorder="1" applyAlignment="1">
      <alignment horizontal="centerContinuous" vertical="center"/>
    </xf>
    <xf numFmtId="197" fontId="15" fillId="0" borderId="10" xfId="39" applyNumberFormat="1" applyFont="1" applyFill="1" applyBorder="1" applyAlignment="1">
      <alignment vertical="center"/>
      <protection/>
    </xf>
    <xf numFmtId="197" fontId="15" fillId="0" borderId="9" xfId="39" applyNumberFormat="1" applyFont="1" applyFill="1" applyBorder="1" applyAlignment="1">
      <alignment vertical="center"/>
      <protection/>
    </xf>
    <xf numFmtId="197" fontId="15" fillId="0" borderId="11" xfId="39" applyNumberFormat="1" applyFont="1" applyFill="1" applyBorder="1" applyAlignment="1">
      <alignment vertical="center"/>
      <protection/>
    </xf>
    <xf numFmtId="197" fontId="15" fillId="0" borderId="0" xfId="39" applyNumberFormat="1" applyFont="1" applyFill="1" applyBorder="1" applyAlignment="1">
      <alignment horizontal="centerContinuous" vertical="center"/>
      <protection/>
    </xf>
    <xf numFmtId="197" fontId="15" fillId="0" borderId="12" xfId="39" applyNumberFormat="1" applyFont="1" applyFill="1" applyBorder="1" applyAlignment="1">
      <alignment horizontal="centerContinuous" vertical="center"/>
      <protection/>
    </xf>
    <xf numFmtId="197" fontId="15" fillId="0" borderId="13" xfId="0" applyNumberFormat="1" applyFont="1" applyFill="1" applyBorder="1" applyAlignment="1">
      <alignment horizontal="centerContinuous" vertical="center"/>
    </xf>
    <xf numFmtId="197" fontId="15" fillId="0" borderId="11" xfId="0" applyNumberFormat="1" applyFont="1" applyFill="1" applyBorder="1" applyAlignment="1">
      <alignment horizontal="centerContinuous" vertical="center"/>
    </xf>
    <xf numFmtId="0" fontId="15" fillId="0" borderId="0" xfId="39" applyFont="1" applyFill="1" applyAlignment="1">
      <alignment horizontal="centerContinuous" vertical="center"/>
      <protection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200" fontId="15" fillId="0" borderId="0" xfId="39" applyNumberFormat="1" applyFont="1" applyFill="1" applyAlignment="1">
      <alignment horizontal="centerContinuous" vertical="center"/>
      <protection/>
    </xf>
    <xf numFmtId="184" fontId="15" fillId="0" borderId="0" xfId="39" applyNumberFormat="1" applyFont="1" applyFill="1" applyAlignment="1">
      <alignment horizontal="centerContinuous" vertical="center"/>
      <protection/>
    </xf>
    <xf numFmtId="0" fontId="15" fillId="0" borderId="0" xfId="39" applyFont="1" applyFill="1" applyAlignment="1">
      <alignment horizontal="center" vertical="center"/>
      <protection/>
    </xf>
    <xf numFmtId="187" fontId="15" fillId="0" borderId="0" xfId="39" applyNumberFormat="1" applyFont="1" applyFill="1" applyAlignment="1">
      <alignment horizontal="centerContinuous" vertical="center"/>
      <protection/>
    </xf>
    <xf numFmtId="0" fontId="15" fillId="0" borderId="0" xfId="39" applyFont="1" applyFill="1" applyAlignment="1" quotePrefix="1">
      <alignment vertical="center"/>
      <protection/>
    </xf>
    <xf numFmtId="187" fontId="15" fillId="0" borderId="0" xfId="39" applyNumberFormat="1" applyFont="1" applyFill="1" applyAlignment="1">
      <alignment vertical="center"/>
      <protection/>
    </xf>
    <xf numFmtId="0" fontId="15" fillId="0" borderId="0" xfId="0" applyFont="1" applyFill="1" applyAlignment="1">
      <alignment horizontal="center" vertical="center"/>
    </xf>
    <xf numFmtId="197" fontId="15" fillId="0" borderId="0" xfId="39" applyNumberFormat="1" applyFont="1" applyFill="1" applyAlignment="1">
      <alignment horizontal="centerContinuous" vertical="center"/>
      <protection/>
    </xf>
    <xf numFmtId="0" fontId="15" fillId="0" borderId="7" xfId="39" applyFont="1" applyFill="1" applyBorder="1" applyAlignment="1">
      <alignment horizontal="centerContinuous" vertical="center"/>
      <protection/>
    </xf>
    <xf numFmtId="0" fontId="15" fillId="0" borderId="6" xfId="39" applyFont="1" applyFill="1" applyBorder="1" applyAlignment="1">
      <alignment horizontal="centerContinuous" vertical="center"/>
      <protection/>
    </xf>
    <xf numFmtId="0" fontId="15" fillId="0" borderId="6" xfId="0" applyFont="1" applyFill="1" applyBorder="1" applyAlignment="1">
      <alignment horizontal="centerContinuous" vertical="center"/>
    </xf>
    <xf numFmtId="197" fontId="15" fillId="0" borderId="8" xfId="39" applyNumberFormat="1" applyFont="1" applyFill="1" applyBorder="1" applyAlignment="1">
      <alignment horizontal="centerContinuous" vertical="center"/>
      <protection/>
    </xf>
    <xf numFmtId="0" fontId="15" fillId="0" borderId="10" xfId="39" applyFont="1" applyFill="1" applyBorder="1" applyAlignment="1">
      <alignment horizontal="centerContinuous" vertical="center"/>
      <protection/>
    </xf>
    <xf numFmtId="0" fontId="15" fillId="0" borderId="9" xfId="39" applyFont="1" applyFill="1" applyBorder="1" applyAlignment="1">
      <alignment horizontal="centerContinuous" vertical="center"/>
      <protection/>
    </xf>
    <xf numFmtId="0" fontId="15" fillId="0" borderId="9" xfId="0" applyFont="1" applyFill="1" applyBorder="1" applyAlignment="1">
      <alignment horizontal="centerContinuous" vertical="center"/>
    </xf>
    <xf numFmtId="197" fontId="15" fillId="0" borderId="11" xfId="39" applyNumberFormat="1" applyFont="1" applyFill="1" applyBorder="1" applyAlignment="1">
      <alignment horizontal="centerContinuous" vertical="center"/>
      <protection/>
    </xf>
    <xf numFmtId="197" fontId="15" fillId="0" borderId="10" xfId="39" applyNumberFormat="1" applyFont="1" applyFill="1" applyBorder="1" applyAlignment="1">
      <alignment horizontal="centerContinuous" vertical="center"/>
      <protection/>
    </xf>
    <xf numFmtId="0" fontId="15" fillId="0" borderId="12" xfId="39" applyFont="1" applyFill="1" applyBorder="1" applyAlignment="1">
      <alignment horizontal="centerContinuous" vertical="center"/>
      <protection/>
    </xf>
    <xf numFmtId="0" fontId="15" fillId="0" borderId="0" xfId="39" applyFont="1" applyFill="1" applyBorder="1" applyAlignment="1">
      <alignment horizontal="centerContinuous" vertical="center"/>
      <protection/>
    </xf>
    <xf numFmtId="0" fontId="15" fillId="0" borderId="0" xfId="0" applyFont="1" applyFill="1" applyBorder="1" applyAlignment="1">
      <alignment horizontal="centerContinuous" vertical="center"/>
    </xf>
    <xf numFmtId="197" fontId="15" fillId="0" borderId="13" xfId="39" applyNumberFormat="1" applyFont="1" applyFill="1" applyBorder="1" applyAlignment="1">
      <alignment horizontal="centerContinuous" vertical="center"/>
      <protection/>
    </xf>
    <xf numFmtId="0" fontId="15" fillId="0" borderId="5" xfId="39" applyFont="1" applyFill="1" applyBorder="1" applyAlignment="1" applyProtection="1">
      <alignment horizontal="centerContinuous" vertical="center"/>
      <protection/>
    </xf>
    <xf numFmtId="0" fontId="15" fillId="0" borderId="2" xfId="0" applyFont="1" applyFill="1" applyBorder="1" applyAlignment="1" applyProtection="1">
      <alignment horizontal="centerContinuous" vertical="center"/>
      <protection/>
    </xf>
    <xf numFmtId="0" fontId="15" fillId="0" borderId="2" xfId="39" applyFont="1" applyFill="1" applyBorder="1" applyAlignment="1" applyProtection="1">
      <alignment horizontal="centerContinuous" vertical="center"/>
      <protection/>
    </xf>
    <xf numFmtId="0" fontId="15" fillId="0" borderId="5" xfId="39" applyFont="1" applyFill="1" applyBorder="1" applyAlignment="1">
      <alignment vertical="center"/>
      <protection/>
    </xf>
    <xf numFmtId="0" fontId="15" fillId="0" borderId="2" xfId="39" applyFont="1" applyFill="1" applyBorder="1" applyAlignment="1">
      <alignment vertical="center"/>
      <protection/>
    </xf>
    <xf numFmtId="0" fontId="15" fillId="0" borderId="2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197" fontId="15" fillId="0" borderId="2" xfId="39" applyNumberFormat="1" applyFont="1" applyFill="1" applyBorder="1" applyAlignment="1">
      <alignment horizontal="centerContinuous" vertical="center"/>
      <protection/>
    </xf>
    <xf numFmtId="197" fontId="15" fillId="0" borderId="5" xfId="0" applyNumberFormat="1" applyFont="1" applyFill="1" applyBorder="1" applyAlignment="1">
      <alignment vertical="center"/>
    </xf>
    <xf numFmtId="197" fontId="15" fillId="0" borderId="2" xfId="0" applyNumberFormat="1" applyFont="1" applyFill="1" applyBorder="1" applyAlignment="1">
      <alignment vertical="center"/>
    </xf>
    <xf numFmtId="197" fontId="15" fillId="0" borderId="4" xfId="0" applyNumberFormat="1" applyFont="1" applyFill="1" applyBorder="1" applyAlignment="1">
      <alignment vertical="center"/>
    </xf>
    <xf numFmtId="197" fontId="15" fillId="0" borderId="2" xfId="0" applyNumberFormat="1" applyFont="1" applyFill="1" applyBorder="1" applyAlignment="1">
      <alignment horizontal="centerContinuous" vertical="center"/>
    </xf>
    <xf numFmtId="197" fontId="15" fillId="0" borderId="5" xfId="39" applyNumberFormat="1" applyFont="1" applyFill="1" applyBorder="1" applyAlignment="1">
      <alignment horizontal="centerContinuous" vertical="center"/>
      <protection/>
    </xf>
    <xf numFmtId="197" fontId="15" fillId="0" borderId="4" xfId="0" applyNumberFormat="1" applyFont="1" applyFill="1" applyBorder="1" applyAlignment="1">
      <alignment horizontal="centerContinuous" vertical="center"/>
    </xf>
    <xf numFmtId="187" fontId="15" fillId="0" borderId="0" xfId="0" applyNumberFormat="1" applyFont="1" applyFill="1" applyAlignment="1">
      <alignment horizontal="center" vertical="center"/>
    </xf>
    <xf numFmtId="187" fontId="15" fillId="0" borderId="0" xfId="0" applyNumberFormat="1" applyFont="1" applyFill="1" applyAlignment="1">
      <alignment vertical="center"/>
    </xf>
    <xf numFmtId="0" fontId="15" fillId="0" borderId="0" xfId="39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Border="1" applyAlignment="1" applyProtection="1">
      <alignment horizontal="centerContinuous" vertical="center"/>
      <protection/>
    </xf>
    <xf numFmtId="0" fontId="15" fillId="0" borderId="0" xfId="39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vertical="center"/>
    </xf>
    <xf numFmtId="197" fontId="15" fillId="0" borderId="0" xfId="0" applyNumberFormat="1" applyFont="1" applyFill="1" applyBorder="1" applyAlignment="1">
      <alignment vertical="center"/>
    </xf>
    <xf numFmtId="203" fontId="15" fillId="0" borderId="0" xfId="0" applyNumberFormat="1" applyFont="1" applyAlignment="1">
      <alignment vertical="center"/>
    </xf>
    <xf numFmtId="185" fontId="15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85" fontId="15" fillId="0" borderId="0" xfId="0" applyNumberFormat="1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197" fontId="15" fillId="0" borderId="0" xfId="0" applyNumberFormat="1" applyFont="1" applyFill="1" applyAlignment="1">
      <alignment vertical="center"/>
    </xf>
    <xf numFmtId="185" fontId="21" fillId="0" borderId="0" xfId="0" applyNumberFormat="1" applyFont="1" applyAlignment="1">
      <alignment vertical="center"/>
    </xf>
    <xf numFmtId="185" fontId="21" fillId="0" borderId="0" xfId="0" applyNumberFormat="1" applyFont="1" applyAlignment="1" quotePrefix="1">
      <alignment horizontal="left" vertical="center"/>
    </xf>
    <xf numFmtId="185" fontId="15" fillId="0" borderId="0" xfId="0" applyNumberFormat="1" applyFont="1" applyAlignment="1" quotePrefix="1">
      <alignment horizontal="left" vertical="center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5" fillId="0" borderId="5" xfId="39" applyFont="1" applyFill="1" applyBorder="1" applyAlignment="1">
      <alignment horizontal="center" vertical="center"/>
      <protection/>
    </xf>
    <xf numFmtId="203" fontId="15" fillId="0" borderId="0" xfId="0" applyNumberFormat="1" applyFont="1" applyAlignment="1">
      <alignment horizontal="center" vertical="center"/>
    </xf>
    <xf numFmtId="203" fontId="15" fillId="0" borderId="0" xfId="0" applyNumberFormat="1" applyFont="1" applyAlignment="1" quotePrefix="1">
      <alignment horizontal="center" vertical="center"/>
    </xf>
    <xf numFmtId="197" fontId="15" fillId="0" borderId="14" xfId="39" applyNumberFormat="1" applyFont="1" applyFill="1" applyBorder="1" applyAlignment="1">
      <alignment horizontal="center" vertical="center"/>
      <protection/>
    </xf>
    <xf numFmtId="0" fontId="15" fillId="0" borderId="14" xfId="39" applyFont="1" applyFill="1" applyBorder="1" applyAlignment="1" applyProtection="1">
      <alignment horizontal="center" vertical="center"/>
      <protection/>
    </xf>
    <xf numFmtId="185" fontId="15" fillId="2" borderId="14" xfId="0" applyNumberFormat="1" applyFont="1" applyFill="1" applyBorder="1" applyAlignment="1">
      <alignment horizontal="center" vertical="center"/>
    </xf>
    <xf numFmtId="185" fontId="15" fillId="2" borderId="5" xfId="0" applyNumberFormat="1" applyFont="1" applyFill="1" applyBorder="1" applyAlignment="1">
      <alignment horizontal="center" vertical="center"/>
    </xf>
    <xf numFmtId="185" fontId="15" fillId="2" borderId="2" xfId="0" applyNumberFormat="1" applyFont="1" applyFill="1" applyBorder="1" applyAlignment="1">
      <alignment horizontal="center" vertical="center"/>
    </xf>
    <xf numFmtId="185" fontId="15" fillId="2" borderId="4" xfId="0" applyNumberFormat="1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5" fillId="0" borderId="2" xfId="39" applyFont="1" applyFill="1" applyBorder="1" applyAlignment="1">
      <alignment horizontal="center" vertical="center"/>
      <protection/>
    </xf>
    <xf numFmtId="0" fontId="15" fillId="0" borderId="4" xfId="39" applyFont="1" applyFill="1" applyBorder="1" applyAlignment="1">
      <alignment horizontal="center" vertical="center"/>
      <protection/>
    </xf>
    <xf numFmtId="197" fontId="15" fillId="0" borderId="14" xfId="0" applyNumberFormat="1" applyFont="1" applyFill="1" applyBorder="1" applyAlignment="1">
      <alignment vertical="center"/>
    </xf>
    <xf numFmtId="0" fontId="15" fillId="0" borderId="14" xfId="39" applyFont="1" applyFill="1" applyBorder="1" applyAlignment="1">
      <alignment horizontal="center" vertical="center"/>
      <protection/>
    </xf>
    <xf numFmtId="197" fontId="15" fillId="0" borderId="14" xfId="39" applyNumberFormat="1" applyFont="1" applyFill="1" applyBorder="1" applyAlignment="1">
      <alignment vertical="center"/>
      <protection/>
    </xf>
    <xf numFmtId="0" fontId="15" fillId="2" borderId="14" xfId="39" applyFont="1" applyFill="1" applyBorder="1" applyAlignment="1">
      <alignment horizontal="center" vertical="center"/>
      <protection/>
    </xf>
    <xf numFmtId="0" fontId="15" fillId="0" borderId="0" xfId="39" applyFont="1" applyAlignment="1">
      <alignment horizontal="center" vertical="center"/>
      <protection/>
    </xf>
    <xf numFmtId="0" fontId="15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0" borderId="0" xfId="39" applyFont="1" applyFill="1" applyAlignment="1">
      <alignment horizontal="center" vertical="center"/>
      <protection/>
    </xf>
    <xf numFmtId="203" fontId="15" fillId="0" borderId="0" xfId="0" applyNumberFormat="1" applyFont="1" applyAlignment="1">
      <alignment horizontal="center" vertical="center"/>
    </xf>
    <xf numFmtId="206" fontId="15" fillId="0" borderId="0" xfId="0" applyNumberFormat="1" applyFont="1" applyAlignment="1">
      <alignment horizontal="center" vertical="center"/>
    </xf>
    <xf numFmtId="203" fontId="15" fillId="0" borderId="15" xfId="0" applyNumberFormat="1" applyFont="1" applyBorder="1" applyAlignment="1">
      <alignment horizontal="center" vertical="center"/>
    </xf>
    <xf numFmtId="203" fontId="15" fillId="0" borderId="16" xfId="0" applyNumberFormat="1" applyFont="1" applyBorder="1" applyAlignment="1">
      <alignment horizontal="center" vertical="center"/>
    </xf>
    <xf numFmtId="203" fontId="15" fillId="0" borderId="17" xfId="0" applyNumberFormat="1" applyFont="1" applyBorder="1" applyAlignment="1">
      <alignment horizontal="center" vertical="center"/>
    </xf>
    <xf numFmtId="207" fontId="15" fillId="0" borderId="15" xfId="0" applyNumberFormat="1" applyFont="1" applyBorder="1" applyAlignment="1">
      <alignment horizontal="center" vertical="center"/>
    </xf>
    <xf numFmtId="207" fontId="15" fillId="0" borderId="16" xfId="0" applyNumberFormat="1" applyFont="1" applyBorder="1" applyAlignment="1">
      <alignment horizontal="center" vertical="center"/>
    </xf>
    <xf numFmtId="207" fontId="15" fillId="0" borderId="17" xfId="0" applyNumberFormat="1" applyFont="1" applyBorder="1" applyAlignment="1">
      <alignment horizontal="center" vertical="center"/>
    </xf>
    <xf numFmtId="206" fontId="15" fillId="0" borderId="15" xfId="0" applyNumberFormat="1" applyFont="1" applyBorder="1" applyAlignment="1">
      <alignment horizontal="center" vertical="center"/>
    </xf>
    <xf numFmtId="206" fontId="15" fillId="0" borderId="16" xfId="0" applyNumberFormat="1" applyFont="1" applyBorder="1" applyAlignment="1">
      <alignment horizontal="center" vertical="center"/>
    </xf>
    <xf numFmtId="206" fontId="15" fillId="0" borderId="17" xfId="0" applyNumberFormat="1" applyFont="1" applyBorder="1" applyAlignment="1">
      <alignment horizontal="center" vertical="center"/>
    </xf>
    <xf numFmtId="203" fontId="15" fillId="0" borderId="0" xfId="0" applyNumberFormat="1" applyFont="1" applyFill="1" applyAlignment="1">
      <alignment vertical="center"/>
    </xf>
    <xf numFmtId="203" fontId="15" fillId="0" borderId="0" xfId="0" applyNumberFormat="1" applyFont="1" applyAlignment="1" quotePrefix="1">
      <alignment vertical="center"/>
    </xf>
    <xf numFmtId="203" fontId="15" fillId="0" borderId="5" xfId="0" applyNumberFormat="1" applyFont="1" applyBorder="1" applyAlignment="1">
      <alignment horizontal="center" vertical="center"/>
    </xf>
    <xf numFmtId="203" fontId="15" fillId="0" borderId="2" xfId="0" applyNumberFormat="1" applyFont="1" applyBorder="1" applyAlignment="1">
      <alignment horizontal="center" vertical="center"/>
    </xf>
    <xf numFmtId="203" fontId="15" fillId="0" borderId="4" xfId="0" applyNumberFormat="1" applyFont="1" applyBorder="1" applyAlignment="1">
      <alignment horizontal="center" vertical="center"/>
    </xf>
    <xf numFmtId="206" fontId="15" fillId="0" borderId="5" xfId="0" applyNumberFormat="1" applyFont="1" applyBorder="1" applyAlignment="1">
      <alignment horizontal="center" vertical="center"/>
    </xf>
    <xf numFmtId="206" fontId="15" fillId="0" borderId="2" xfId="0" applyNumberFormat="1" applyFont="1" applyBorder="1" applyAlignment="1">
      <alignment horizontal="center" vertical="center"/>
    </xf>
    <xf numFmtId="206" fontId="15" fillId="0" borderId="4" xfId="0" applyNumberFormat="1" applyFont="1" applyBorder="1" applyAlignment="1">
      <alignment horizontal="center" vertical="center"/>
    </xf>
    <xf numFmtId="203" fontId="21" fillId="0" borderId="0" xfId="0" applyNumberFormat="1" applyFont="1" applyAlignment="1">
      <alignment vertical="center"/>
    </xf>
    <xf numFmtId="190" fontId="15" fillId="0" borderId="0" xfId="0" applyNumberFormat="1" applyFont="1" applyAlignment="1">
      <alignment vertical="center"/>
    </xf>
    <xf numFmtId="206" fontId="15" fillId="0" borderId="0" xfId="39" applyNumberFormat="1" applyFont="1" applyFill="1" applyAlignment="1" applyProtection="1">
      <alignment horizontal="center" vertical="center"/>
      <protection locked="0"/>
    </xf>
    <xf numFmtId="203" fontId="15" fillId="2" borderId="15" xfId="0" applyNumberFormat="1" applyFont="1" applyFill="1" applyBorder="1" applyAlignment="1">
      <alignment horizontal="centerContinuous" vertical="center"/>
    </xf>
    <xf numFmtId="203" fontId="15" fillId="2" borderId="16" xfId="0" applyNumberFormat="1" applyFont="1" applyFill="1" applyBorder="1" applyAlignment="1">
      <alignment horizontal="centerContinuous" vertical="center"/>
    </xf>
    <xf numFmtId="187" fontId="15" fillId="0" borderId="7" xfId="39" applyNumberFormat="1" applyFont="1" applyFill="1" applyBorder="1" applyAlignment="1" applyProtection="1">
      <alignment horizontal="centerContinuous" vertical="center"/>
      <protection/>
    </xf>
    <xf numFmtId="0" fontId="15" fillId="0" borderId="6" xfId="39" applyFont="1" applyFill="1" applyBorder="1" applyAlignment="1">
      <alignment vertical="center"/>
      <protection/>
    </xf>
    <xf numFmtId="197" fontId="15" fillId="0" borderId="6" xfId="39" applyNumberFormat="1" applyFont="1" applyFill="1" applyBorder="1" applyAlignment="1" applyProtection="1">
      <alignment horizontal="centerContinuous" vertical="center"/>
      <protection/>
    </xf>
    <xf numFmtId="187" fontId="15" fillId="0" borderId="10" xfId="39" applyNumberFormat="1" applyFont="1" applyFill="1" applyBorder="1" applyAlignment="1" applyProtection="1">
      <alignment horizontal="centerContinuous" vertical="center"/>
      <protection/>
    </xf>
    <xf numFmtId="0" fontId="15" fillId="0" borderId="9" xfId="39" applyFont="1" applyFill="1" applyBorder="1" applyAlignment="1">
      <alignment vertical="center"/>
      <protection/>
    </xf>
    <xf numFmtId="197" fontId="15" fillId="0" borderId="9" xfId="39" applyNumberFormat="1" applyFont="1" applyFill="1" applyBorder="1" applyAlignment="1" applyProtection="1">
      <alignment horizontal="centerContinuous" vertical="center"/>
      <protection/>
    </xf>
    <xf numFmtId="187" fontId="15" fillId="0" borderId="12" xfId="39" applyNumberFormat="1" applyFont="1" applyFill="1" applyBorder="1" applyAlignment="1" applyProtection="1">
      <alignment horizontal="centerContinuous" vertical="center"/>
      <protection/>
    </xf>
    <xf numFmtId="197" fontId="15" fillId="0" borderId="0" xfId="39" applyNumberFormat="1" applyFont="1" applyFill="1" applyBorder="1" applyAlignment="1" applyProtection="1">
      <alignment horizontal="centerContinuous" vertical="center"/>
      <protection/>
    </xf>
    <xf numFmtId="192" fontId="15" fillId="0" borderId="0" xfId="0" applyNumberFormat="1" applyFont="1" applyFill="1" applyAlignment="1">
      <alignment horizontal="center" vertical="center"/>
    </xf>
    <xf numFmtId="203" fontId="15" fillId="0" borderId="0" xfId="0" applyNumberFormat="1" applyFont="1" applyFill="1" applyAlignment="1">
      <alignment horizontal="center" vertical="center"/>
    </xf>
    <xf numFmtId="197" fontId="15" fillId="0" borderId="0" xfId="0" applyNumberFormat="1" applyFont="1" applyFill="1" applyAlignment="1">
      <alignment horizontal="center" vertical="center"/>
    </xf>
    <xf numFmtId="203" fontId="15" fillId="0" borderId="0" xfId="0" applyNumberFormat="1" applyFont="1" applyFill="1" applyAlignment="1" quotePrefix="1">
      <alignment vertical="center"/>
    </xf>
    <xf numFmtId="203" fontId="15" fillId="0" borderId="0" xfId="40" applyNumberFormat="1" applyFont="1" applyAlignment="1">
      <alignment vertical="center"/>
      <protection/>
    </xf>
    <xf numFmtId="190" fontId="15" fillId="0" borderId="0" xfId="0" applyNumberFormat="1" applyFont="1" applyAlignment="1">
      <alignment horizontal="centerContinuous" vertical="center"/>
    </xf>
    <xf numFmtId="208" fontId="15" fillId="0" borderId="0" xfId="40" applyNumberFormat="1" applyFont="1" applyAlignment="1">
      <alignment vertical="center"/>
      <protection/>
    </xf>
    <xf numFmtId="203" fontId="15" fillId="2" borderId="14" xfId="0" applyNumberFormat="1" applyFont="1" applyFill="1" applyBorder="1" applyAlignment="1">
      <alignment horizontal="center" vertical="center"/>
    </xf>
    <xf numFmtId="188" fontId="15" fillId="0" borderId="5" xfId="39" applyNumberFormat="1" applyFont="1" applyFill="1" applyBorder="1" applyAlignment="1" applyProtection="1">
      <alignment vertical="center"/>
      <protection/>
    </xf>
    <xf numFmtId="188" fontId="15" fillId="0" borderId="2" xfId="39" applyNumberFormat="1" applyFont="1" applyFill="1" applyBorder="1" applyAlignment="1" applyProtection="1">
      <alignment vertical="center"/>
      <protection/>
    </xf>
    <xf numFmtId="190" fontId="15" fillId="0" borderId="2" xfId="39" applyNumberFormat="1" applyFont="1" applyFill="1" applyBorder="1" applyAlignment="1" applyProtection="1">
      <alignment horizontal="center" vertical="center"/>
      <protection/>
    </xf>
    <xf numFmtId="190" fontId="15" fillId="0" borderId="4" xfId="39" applyNumberFormat="1" applyFont="1" applyFill="1" applyBorder="1" applyAlignment="1" applyProtection="1">
      <alignment horizontal="center" vertical="center"/>
      <protection/>
    </xf>
    <xf numFmtId="197" fontId="15" fillId="0" borderId="0" xfId="0" applyNumberFormat="1" applyFont="1" applyFill="1" applyAlignment="1">
      <alignment horizontal="center" vertical="center"/>
    </xf>
    <xf numFmtId="213" fontId="15" fillId="0" borderId="0" xfId="0" applyNumberFormat="1" applyFont="1" applyAlignment="1">
      <alignment horizontal="center" vertical="center"/>
    </xf>
    <xf numFmtId="203" fontId="15" fillId="0" borderId="0" xfId="0" applyNumberFormat="1" applyFont="1" applyAlignment="1">
      <alignment vertical="center"/>
    </xf>
    <xf numFmtId="203" fontId="15" fillId="0" borderId="18" xfId="0" applyNumberFormat="1" applyFont="1" applyBorder="1" applyAlignment="1">
      <alignment horizontal="center" vertical="center"/>
    </xf>
    <xf numFmtId="203" fontId="15" fillId="0" borderId="19" xfId="0" applyNumberFormat="1" applyFont="1" applyBorder="1" applyAlignment="1">
      <alignment horizontal="center" vertical="center"/>
    </xf>
    <xf numFmtId="203" fontId="15" fillId="0" borderId="20" xfId="0" applyNumberFormat="1" applyFont="1" applyBorder="1" applyAlignment="1">
      <alignment horizontal="center" vertical="center"/>
    </xf>
    <xf numFmtId="203" fontId="0" fillId="0" borderId="19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15" fillId="0" borderId="21" xfId="0" applyNumberFormat="1" applyFont="1" applyBorder="1" applyAlignment="1">
      <alignment horizontal="center" vertical="center"/>
    </xf>
    <xf numFmtId="203" fontId="15" fillId="0" borderId="22" xfId="0" applyNumberFormat="1" applyFont="1" applyBorder="1" applyAlignment="1">
      <alignment horizontal="center" vertical="center"/>
    </xf>
    <xf numFmtId="203" fontId="15" fillId="0" borderId="23" xfId="0" applyNumberFormat="1" applyFont="1" applyBorder="1" applyAlignment="1">
      <alignment horizontal="center" vertical="center"/>
    </xf>
    <xf numFmtId="203" fontId="0" fillId="0" borderId="22" xfId="0" applyNumberFormat="1" applyFont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0" xfId="0" applyNumberFormat="1" applyFont="1" applyAlignment="1">
      <alignment horizontal="center" vertical="center"/>
    </xf>
    <xf numFmtId="206" fontId="0" fillId="0" borderId="0" xfId="0" applyNumberFormat="1" applyFont="1" applyAlignment="1">
      <alignment horizontal="center" vertical="center"/>
    </xf>
    <xf numFmtId="207" fontId="15" fillId="0" borderId="0" xfId="0" applyNumberFormat="1" applyFont="1" applyAlignment="1">
      <alignment horizontal="center" vertical="center"/>
    </xf>
    <xf numFmtId="211" fontId="15" fillId="0" borderId="15" xfId="0" applyNumberFormat="1" applyFont="1" applyBorder="1" applyAlignment="1">
      <alignment horizontal="center" vertical="center"/>
    </xf>
    <xf numFmtId="211" fontId="15" fillId="0" borderId="16" xfId="0" applyNumberFormat="1" applyFont="1" applyBorder="1" applyAlignment="1">
      <alignment horizontal="center" vertical="center"/>
    </xf>
    <xf numFmtId="211" fontId="15" fillId="0" borderId="17" xfId="0" applyNumberFormat="1" applyFont="1" applyBorder="1" applyAlignment="1">
      <alignment horizontal="center" vertical="center"/>
    </xf>
    <xf numFmtId="211" fontId="15" fillId="0" borderId="15" xfId="0" applyNumberFormat="1" applyFont="1" applyBorder="1" applyAlignment="1" quotePrefix="1">
      <alignment horizontal="center" vertical="center"/>
    </xf>
  </cellXfs>
  <cellStyles count="27">
    <cellStyle name="Normal" xfId="0"/>
    <cellStyle name="Comma" xfId="15"/>
    <cellStyle name="Comma [0]_laroux" xfId="16"/>
    <cellStyle name="Comma_단면특성 (정) (2)" xfId="17"/>
    <cellStyle name="Currency" xfId="18"/>
    <cellStyle name="Currency [0]_laroux" xfId="19"/>
    <cellStyle name="Currency_단면특성 (정) (2)" xfId="20"/>
    <cellStyle name="Date" xfId="21"/>
    <cellStyle name="Fixed" xfId="22"/>
    <cellStyle name="Header1" xfId="23"/>
    <cellStyle name="Header2" xfId="24"/>
    <cellStyle name="Heading1" xfId="25"/>
    <cellStyle name="Heading2" xfId="26"/>
    <cellStyle name="Normal_Certs Q2" xfId="27"/>
    <cellStyle name="Percent" xfId="28"/>
    <cellStyle name="Total" xfId="29"/>
    <cellStyle name="Percent" xfId="30"/>
    <cellStyle name="Hyperlink" xfId="31"/>
    <cellStyle name="Comma [0]" xfId="32"/>
    <cellStyle name="Comma" xfId="33"/>
    <cellStyle name="Currency [0]" xfId="34"/>
    <cellStyle name="Currency" xfId="35"/>
    <cellStyle name="Followed Hyperlink" xfId="36"/>
    <cellStyle name="콤마 [0]_12월전화" xfId="37"/>
    <cellStyle name="콤마_12월전화" xfId="38"/>
    <cellStyle name="표준_12주수교(1)" xfId="39"/>
    <cellStyle name="표준_test-2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Hangil IT\ASteelPlate\_tmpw37.wmf" TargetMode="External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file://C:\Program Files\Hangil IT\ASteelPlate\_tmpw38.wm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4</xdr:row>
      <xdr:rowOff>95250</xdr:rowOff>
    </xdr:from>
    <xdr:to>
      <xdr:col>35</xdr:col>
      <xdr:colOff>9525</xdr:colOff>
      <xdr:row>11</xdr:row>
      <xdr:rowOff>161925</xdr:rowOff>
    </xdr:to>
    <xdr:pic>
      <xdr:nvPicPr>
        <xdr:cNvPr id="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85850"/>
          <a:ext cx="43719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15</xdr:col>
      <xdr:colOff>47625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38125" y="0"/>
          <a:ext cx="3381375" cy="0"/>
          <a:chOff x="25" y="1355"/>
          <a:chExt cx="355" cy="27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8" y="1398"/>
            <a:ext cx="268" cy="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70" y="1422"/>
            <a:ext cx="185" cy="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70" y="1552"/>
            <a:ext cx="185" cy="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7" y="1424"/>
            <a:ext cx="2" cy="12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246" y="1424"/>
            <a:ext cx="2" cy="12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32" y="1424"/>
            <a:ext cx="2" cy="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60" y="1424"/>
            <a:ext cx="2" cy="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187" y="1424"/>
            <a:ext cx="2" cy="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04" y="1424"/>
            <a:ext cx="2" cy="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216" y="1424"/>
            <a:ext cx="2" cy="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" name="Drawing 1274"/>
          <xdr:cNvSpPr>
            <a:spLocks/>
          </xdr:cNvSpPr>
        </xdr:nvSpPr>
        <xdr:spPr>
          <a:xfrm>
            <a:off x="28" y="1356"/>
            <a:ext cx="9" cy="31"/>
          </a:xfrm>
          <a:custGeom>
            <a:pathLst>
              <a:path h="16384" w="16384">
                <a:moveTo>
                  <a:pt x="0" y="16384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" name="Drawing 1275"/>
          <xdr:cNvSpPr>
            <a:spLocks/>
          </xdr:cNvSpPr>
        </xdr:nvSpPr>
        <xdr:spPr>
          <a:xfrm>
            <a:off x="293" y="1355"/>
            <a:ext cx="3" cy="33"/>
          </a:xfrm>
          <a:custGeom>
            <a:pathLst>
              <a:path h="16384" w="16384">
                <a:moveTo>
                  <a:pt x="0" y="16384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" name="Drawing 1276"/>
          <xdr:cNvSpPr>
            <a:spLocks/>
          </xdr:cNvSpPr>
        </xdr:nvSpPr>
        <xdr:spPr>
          <a:xfrm>
            <a:off x="28" y="1360"/>
            <a:ext cx="268" cy="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" name="Drawing 1277"/>
          <xdr:cNvSpPr>
            <a:spLocks/>
          </xdr:cNvSpPr>
        </xdr:nvSpPr>
        <xdr:spPr>
          <a:xfrm>
            <a:off x="294" y="1424"/>
            <a:ext cx="86" cy="3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" name="Drawing 1278"/>
          <xdr:cNvSpPr>
            <a:spLocks/>
          </xdr:cNvSpPr>
        </xdr:nvSpPr>
        <xdr:spPr>
          <a:xfrm>
            <a:off x="322" y="1398"/>
            <a:ext cx="58" cy="3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Drawing 1279"/>
          <xdr:cNvSpPr>
            <a:spLocks/>
          </xdr:cNvSpPr>
        </xdr:nvSpPr>
        <xdr:spPr>
          <a:xfrm>
            <a:off x="323" y="1414"/>
            <a:ext cx="57" cy="3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Drawing 1280"/>
          <xdr:cNvSpPr>
            <a:spLocks/>
          </xdr:cNvSpPr>
        </xdr:nvSpPr>
        <xdr:spPr>
          <a:xfrm>
            <a:off x="294" y="1549"/>
            <a:ext cx="86" cy="3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Drawing 1281"/>
          <xdr:cNvSpPr>
            <a:spLocks/>
          </xdr:cNvSpPr>
        </xdr:nvSpPr>
        <xdr:spPr>
          <a:xfrm>
            <a:off x="375" y="1398"/>
            <a:ext cx="0" cy="154"/>
          </a:xfrm>
          <a:custGeom>
            <a:pathLst>
              <a:path h="16384" w="16384">
                <a:moveTo>
                  <a:pt x="0" y="0"/>
                </a:moveTo>
                <a:lnTo>
                  <a:pt x="0" y="1638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" name="Drawing 1285"/>
          <xdr:cNvSpPr>
            <a:spLocks/>
          </xdr:cNvSpPr>
        </xdr:nvSpPr>
        <xdr:spPr>
          <a:xfrm>
            <a:off x="70" y="1565"/>
            <a:ext cx="3" cy="60"/>
          </a:xfrm>
          <a:custGeom>
            <a:pathLst>
              <a:path h="16384" w="16384">
                <a:moveTo>
                  <a:pt x="0" y="0"/>
                </a:moveTo>
                <a:lnTo>
                  <a:pt x="0" y="1638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Drawing 1286"/>
          <xdr:cNvSpPr>
            <a:spLocks/>
          </xdr:cNvSpPr>
        </xdr:nvSpPr>
        <xdr:spPr>
          <a:xfrm>
            <a:off x="70" y="1597"/>
            <a:ext cx="184" cy="3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131" y="1536"/>
            <a:ext cx="2" cy="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192" y="1536"/>
            <a:ext cx="2" cy="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4" name="Drawing 1285"/>
          <xdr:cNvSpPr>
            <a:spLocks/>
          </xdr:cNvSpPr>
        </xdr:nvSpPr>
        <xdr:spPr>
          <a:xfrm>
            <a:off x="79" y="1565"/>
            <a:ext cx="3" cy="39"/>
          </a:xfrm>
          <a:custGeom>
            <a:pathLst>
              <a:path h="16384" w="16384">
                <a:moveTo>
                  <a:pt x="0" y="0"/>
                </a:moveTo>
                <a:lnTo>
                  <a:pt x="0" y="1638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5" name="Drawing 1285"/>
          <xdr:cNvSpPr>
            <a:spLocks/>
          </xdr:cNvSpPr>
        </xdr:nvSpPr>
        <xdr:spPr>
          <a:xfrm>
            <a:off x="246" y="1565"/>
            <a:ext cx="3" cy="40"/>
          </a:xfrm>
          <a:custGeom>
            <a:pathLst>
              <a:path h="16384" w="16384">
                <a:moveTo>
                  <a:pt x="0" y="0"/>
                </a:moveTo>
                <a:lnTo>
                  <a:pt x="0" y="1638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6" name="Drawing 1285"/>
          <xdr:cNvSpPr>
            <a:spLocks/>
          </xdr:cNvSpPr>
        </xdr:nvSpPr>
        <xdr:spPr>
          <a:xfrm>
            <a:off x="254" y="1565"/>
            <a:ext cx="3" cy="60"/>
          </a:xfrm>
          <a:custGeom>
            <a:pathLst>
              <a:path h="16384" w="16384">
                <a:moveTo>
                  <a:pt x="0" y="0"/>
                </a:moveTo>
                <a:lnTo>
                  <a:pt x="0" y="1638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7" name="Drawing 1286"/>
          <xdr:cNvSpPr>
            <a:spLocks/>
          </xdr:cNvSpPr>
        </xdr:nvSpPr>
        <xdr:spPr>
          <a:xfrm>
            <a:off x="70" y="1617"/>
            <a:ext cx="184" cy="3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 flipV="1">
            <a:off x="25" y="1357"/>
            <a:ext cx="6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V="1">
            <a:off x="293" y="1357"/>
            <a:ext cx="6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372" y="1395"/>
            <a:ext cx="6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V="1">
            <a:off x="372" y="1411"/>
            <a:ext cx="6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372" y="1421"/>
            <a:ext cx="6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372" y="1549"/>
            <a:ext cx="6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 flipV="1">
            <a:off x="67" y="1597"/>
            <a:ext cx="6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V="1">
            <a:off x="76" y="1597"/>
            <a:ext cx="6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V="1">
            <a:off x="243" y="1597"/>
            <a:ext cx="6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 flipV="1">
            <a:off x="251" y="1597"/>
            <a:ext cx="6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67" y="1617"/>
            <a:ext cx="6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251" y="1617"/>
            <a:ext cx="6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0" name="Drawing 1277"/>
          <xdr:cNvSpPr>
            <a:spLocks/>
          </xdr:cNvSpPr>
        </xdr:nvSpPr>
        <xdr:spPr>
          <a:xfrm>
            <a:off x="106" y="1433"/>
            <a:ext cx="110" cy="3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1" name="Drawing 1274"/>
          <xdr:cNvSpPr>
            <a:spLocks/>
          </xdr:cNvSpPr>
        </xdr:nvSpPr>
        <xdr:spPr>
          <a:xfrm>
            <a:off x="112" y="1433"/>
            <a:ext cx="3" cy="27"/>
          </a:xfrm>
          <a:custGeom>
            <a:pathLst>
              <a:path h="16384" w="16384">
                <a:moveTo>
                  <a:pt x="0" y="16384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2" name="Drawing 1277"/>
          <xdr:cNvSpPr>
            <a:spLocks/>
          </xdr:cNvSpPr>
        </xdr:nvSpPr>
        <xdr:spPr>
          <a:xfrm>
            <a:off x="112" y="1460"/>
            <a:ext cx="117" cy="3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3" name="Drawing 1277"/>
          <xdr:cNvSpPr>
            <a:spLocks/>
          </xdr:cNvSpPr>
        </xdr:nvSpPr>
        <xdr:spPr>
          <a:xfrm>
            <a:off x="112" y="1544"/>
            <a:ext cx="80" cy="3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4" name="Drawing 1274"/>
          <xdr:cNvSpPr>
            <a:spLocks/>
          </xdr:cNvSpPr>
        </xdr:nvSpPr>
        <xdr:spPr>
          <a:xfrm>
            <a:off x="112" y="1520"/>
            <a:ext cx="3" cy="24"/>
          </a:xfrm>
          <a:custGeom>
            <a:pathLst>
              <a:path h="16384" w="16384">
                <a:moveTo>
                  <a:pt x="0" y="16384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5" name="Drawing 1277"/>
          <xdr:cNvSpPr>
            <a:spLocks/>
          </xdr:cNvSpPr>
        </xdr:nvSpPr>
        <xdr:spPr>
          <a:xfrm>
            <a:off x="112" y="1520"/>
            <a:ext cx="118" cy="3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3</xdr:col>
      <xdr:colOff>152400</xdr:colOff>
      <xdr:row>0</xdr:row>
      <xdr:rowOff>0</xdr:rowOff>
    </xdr:from>
    <xdr:to>
      <xdr:col>22</xdr:col>
      <xdr:colOff>114300</xdr:colOff>
      <xdr:row>0</xdr:row>
      <xdr:rowOff>0</xdr:rowOff>
    </xdr:to>
    <xdr:grpSp>
      <xdr:nvGrpSpPr>
        <xdr:cNvPr id="46" name="Group 46"/>
        <xdr:cNvGrpSpPr>
          <a:grpSpLocks noChangeAspect="1"/>
        </xdr:cNvGrpSpPr>
      </xdr:nvGrpSpPr>
      <xdr:grpSpPr>
        <a:xfrm>
          <a:off x="866775" y="0"/>
          <a:ext cx="4486275" cy="0"/>
          <a:chOff x="1360" y="271"/>
          <a:chExt cx="413" cy="214"/>
        </a:xfrm>
        <a:solidFill>
          <a:srgbClr val="FFFFFF"/>
        </a:solidFill>
      </xdr:grpSpPr>
      <xdr:sp>
        <xdr:nvSpPr>
          <xdr:cNvPr id="47" name="AutoShape 47"/>
          <xdr:cNvSpPr>
            <a:spLocks noChangeAspect="1"/>
          </xdr:cNvSpPr>
        </xdr:nvSpPr>
        <xdr:spPr>
          <a:xfrm>
            <a:off x="1439" y="304"/>
            <a:ext cx="232" cy="15"/>
          </a:xfrm>
          <a:custGeom>
            <a:pathLst>
              <a:path h="543" w="8579">
                <a:moveTo>
                  <a:pt x="0" y="0"/>
                </a:moveTo>
                <a:lnTo>
                  <a:pt x="8579" y="0"/>
                </a:lnTo>
                <a:lnTo>
                  <a:pt x="8579" y="543"/>
                </a:lnTo>
                <a:lnTo>
                  <a:pt x="0" y="543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8" name="AutoShape 48"/>
          <xdr:cNvSpPr>
            <a:spLocks noChangeAspect="1"/>
          </xdr:cNvSpPr>
        </xdr:nvSpPr>
        <xdr:spPr>
          <a:xfrm>
            <a:off x="1476" y="325"/>
            <a:ext cx="160" cy="2"/>
          </a:xfrm>
          <a:custGeom>
            <a:pathLst>
              <a:path h="96" w="5931">
                <a:moveTo>
                  <a:pt x="0" y="0"/>
                </a:moveTo>
                <a:lnTo>
                  <a:pt x="5931" y="0"/>
                </a:lnTo>
                <a:lnTo>
                  <a:pt x="5931" y="96"/>
                </a:lnTo>
                <a:lnTo>
                  <a:pt x="0" y="96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9" name="AutoShape 49"/>
          <xdr:cNvSpPr>
            <a:spLocks noChangeAspect="1"/>
          </xdr:cNvSpPr>
        </xdr:nvSpPr>
        <xdr:spPr>
          <a:xfrm>
            <a:off x="1476" y="437"/>
            <a:ext cx="160" cy="2"/>
          </a:xfrm>
          <a:custGeom>
            <a:pathLst>
              <a:path h="97" w="5932">
                <a:moveTo>
                  <a:pt x="0" y="0"/>
                </a:moveTo>
                <a:lnTo>
                  <a:pt x="5931" y="0"/>
                </a:lnTo>
                <a:lnTo>
                  <a:pt x="5931" y="97"/>
                </a:lnTo>
                <a:lnTo>
                  <a:pt x="5932" y="9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0" name="AutoShape 50"/>
          <xdr:cNvSpPr>
            <a:spLocks noChangeAspect="1"/>
          </xdr:cNvSpPr>
        </xdr:nvSpPr>
        <xdr:spPr>
          <a:xfrm>
            <a:off x="1476" y="437"/>
            <a:ext cx="160" cy="2"/>
          </a:xfrm>
          <a:custGeom>
            <a:pathLst>
              <a:path h="97" w="5931">
                <a:moveTo>
                  <a:pt x="5931" y="97"/>
                </a:moveTo>
                <a:lnTo>
                  <a:pt x="0" y="97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1" name="AutoShape 51"/>
          <xdr:cNvSpPr>
            <a:spLocks noChangeAspect="1"/>
          </xdr:cNvSpPr>
        </xdr:nvSpPr>
        <xdr:spPr>
          <a:xfrm>
            <a:off x="1482" y="326"/>
            <a:ext cx="3" cy="112"/>
          </a:xfrm>
          <a:custGeom>
            <a:pathLst>
              <a:path h="4119" w="97">
                <a:moveTo>
                  <a:pt x="0" y="0"/>
                </a:moveTo>
                <a:lnTo>
                  <a:pt x="97" y="0"/>
                </a:lnTo>
                <a:lnTo>
                  <a:pt x="97" y="4119"/>
                </a:lnTo>
                <a:lnTo>
                  <a:pt x="0" y="4119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2" name="AutoShape 52"/>
          <xdr:cNvSpPr>
            <a:spLocks noChangeAspect="1"/>
          </xdr:cNvSpPr>
        </xdr:nvSpPr>
        <xdr:spPr>
          <a:xfrm>
            <a:off x="1628" y="326"/>
            <a:ext cx="2" cy="112"/>
          </a:xfrm>
          <a:custGeom>
            <a:pathLst>
              <a:path h="4119" w="95">
                <a:moveTo>
                  <a:pt x="0" y="0"/>
                </a:moveTo>
                <a:lnTo>
                  <a:pt x="95" y="0"/>
                </a:lnTo>
                <a:lnTo>
                  <a:pt x="95" y="4119"/>
                </a:lnTo>
                <a:lnTo>
                  <a:pt x="0" y="4119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3" name="AutoShape 53"/>
          <xdr:cNvSpPr>
            <a:spLocks noChangeAspect="1"/>
          </xdr:cNvSpPr>
        </xdr:nvSpPr>
        <xdr:spPr>
          <a:xfrm>
            <a:off x="1529" y="326"/>
            <a:ext cx="3" cy="15"/>
          </a:xfrm>
          <a:custGeom>
            <a:pathLst>
              <a:path h="543" w="97">
                <a:moveTo>
                  <a:pt x="0" y="0"/>
                </a:moveTo>
                <a:lnTo>
                  <a:pt x="97" y="0"/>
                </a:lnTo>
                <a:lnTo>
                  <a:pt x="97" y="543"/>
                </a:lnTo>
                <a:lnTo>
                  <a:pt x="0" y="543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4" name="AutoShape 54"/>
          <xdr:cNvSpPr>
            <a:spLocks noChangeAspect="1"/>
          </xdr:cNvSpPr>
        </xdr:nvSpPr>
        <xdr:spPr>
          <a:xfrm>
            <a:off x="1553" y="326"/>
            <a:ext cx="3" cy="15"/>
          </a:xfrm>
          <a:custGeom>
            <a:pathLst>
              <a:path h="543" w="97">
                <a:moveTo>
                  <a:pt x="0" y="0"/>
                </a:moveTo>
                <a:lnTo>
                  <a:pt x="97" y="0"/>
                </a:lnTo>
                <a:lnTo>
                  <a:pt x="97" y="543"/>
                </a:lnTo>
                <a:lnTo>
                  <a:pt x="0" y="543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5" name="AutoShape 55"/>
          <xdr:cNvSpPr>
            <a:spLocks noChangeAspect="1"/>
          </xdr:cNvSpPr>
        </xdr:nvSpPr>
        <xdr:spPr>
          <a:xfrm>
            <a:off x="1577" y="326"/>
            <a:ext cx="2" cy="15"/>
          </a:xfrm>
          <a:custGeom>
            <a:pathLst>
              <a:path h="543" w="97">
                <a:moveTo>
                  <a:pt x="0" y="0"/>
                </a:moveTo>
                <a:lnTo>
                  <a:pt x="97" y="0"/>
                </a:lnTo>
                <a:lnTo>
                  <a:pt x="97" y="543"/>
                </a:lnTo>
                <a:lnTo>
                  <a:pt x="0" y="543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6" name="AutoShape 56"/>
          <xdr:cNvSpPr>
            <a:spLocks noChangeAspect="1"/>
          </xdr:cNvSpPr>
        </xdr:nvSpPr>
        <xdr:spPr>
          <a:xfrm>
            <a:off x="1505" y="326"/>
            <a:ext cx="3" cy="15"/>
          </a:xfrm>
          <a:custGeom>
            <a:pathLst>
              <a:path h="543" w="97">
                <a:moveTo>
                  <a:pt x="0" y="0"/>
                </a:moveTo>
                <a:lnTo>
                  <a:pt x="97" y="0"/>
                </a:lnTo>
                <a:lnTo>
                  <a:pt x="97" y="543"/>
                </a:lnTo>
                <a:lnTo>
                  <a:pt x="0" y="543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7" name="AutoShape 57"/>
          <xdr:cNvSpPr>
            <a:spLocks noChangeAspect="1"/>
          </xdr:cNvSpPr>
        </xdr:nvSpPr>
        <xdr:spPr>
          <a:xfrm>
            <a:off x="1602" y="326"/>
            <a:ext cx="2" cy="15"/>
          </a:xfrm>
          <a:custGeom>
            <a:pathLst>
              <a:path h="543" w="95">
                <a:moveTo>
                  <a:pt x="0" y="0"/>
                </a:moveTo>
                <a:lnTo>
                  <a:pt x="95" y="0"/>
                </a:lnTo>
                <a:lnTo>
                  <a:pt x="95" y="543"/>
                </a:lnTo>
                <a:lnTo>
                  <a:pt x="0" y="543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8" name="AutoShape 58"/>
          <xdr:cNvSpPr>
            <a:spLocks noChangeAspect="1"/>
          </xdr:cNvSpPr>
        </xdr:nvSpPr>
        <xdr:spPr>
          <a:xfrm>
            <a:off x="1439" y="271"/>
            <a:ext cx="1" cy="28"/>
          </a:xfrm>
          <a:custGeom>
            <a:pathLst>
              <a:path h="1021" w="1">
                <a:moveTo>
                  <a:pt x="0" y="1021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9" name="AutoShape 59"/>
          <xdr:cNvSpPr>
            <a:spLocks noChangeAspect="1"/>
          </xdr:cNvSpPr>
        </xdr:nvSpPr>
        <xdr:spPr>
          <a:xfrm>
            <a:off x="1670" y="271"/>
            <a:ext cx="1" cy="28"/>
          </a:xfrm>
          <a:custGeom>
            <a:pathLst>
              <a:path h="1021" w="1">
                <a:moveTo>
                  <a:pt x="0" y="1021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0" name="AutoShape 60"/>
          <xdr:cNvSpPr>
            <a:spLocks noChangeAspect="1"/>
          </xdr:cNvSpPr>
        </xdr:nvSpPr>
        <xdr:spPr>
          <a:xfrm>
            <a:off x="1439" y="275"/>
            <a:ext cx="231" cy="1"/>
          </a:xfrm>
          <a:custGeom>
            <a:pathLst>
              <a:path h="0" w="8548">
                <a:moveTo>
                  <a:pt x="0" y="0"/>
                </a:moveTo>
                <a:lnTo>
                  <a:pt x="8547" y="0"/>
                </a:lnTo>
                <a:lnTo>
                  <a:pt x="8548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1" name="AutoShape 61"/>
          <xdr:cNvSpPr>
            <a:spLocks noChangeAspect="1"/>
          </xdr:cNvSpPr>
        </xdr:nvSpPr>
        <xdr:spPr>
          <a:xfrm>
            <a:off x="1653" y="326"/>
            <a:ext cx="56" cy="1"/>
          </a:xfrm>
          <a:custGeom>
            <a:pathLst>
              <a:path h="0" w="2074">
                <a:moveTo>
                  <a:pt x="0" y="0"/>
                </a:moveTo>
                <a:lnTo>
                  <a:pt x="2073" y="0"/>
                </a:lnTo>
                <a:lnTo>
                  <a:pt x="207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2" name="AutoShape 62"/>
          <xdr:cNvSpPr>
            <a:spLocks noChangeAspect="1"/>
          </xdr:cNvSpPr>
        </xdr:nvSpPr>
        <xdr:spPr>
          <a:xfrm>
            <a:off x="1691" y="304"/>
            <a:ext cx="82" cy="1"/>
          </a:xfrm>
          <a:custGeom>
            <a:pathLst>
              <a:path h="0" w="3062">
                <a:moveTo>
                  <a:pt x="0" y="0"/>
                </a:moveTo>
                <a:lnTo>
                  <a:pt x="3061" y="0"/>
                </a:lnTo>
                <a:lnTo>
                  <a:pt x="306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3" name="AutoShape 63"/>
          <xdr:cNvSpPr>
            <a:spLocks noChangeAspect="1"/>
          </xdr:cNvSpPr>
        </xdr:nvSpPr>
        <xdr:spPr>
          <a:xfrm>
            <a:off x="1653" y="434"/>
            <a:ext cx="57" cy="1"/>
          </a:xfrm>
          <a:custGeom>
            <a:pathLst>
              <a:path h="0" w="2106">
                <a:moveTo>
                  <a:pt x="0" y="0"/>
                </a:moveTo>
                <a:lnTo>
                  <a:pt x="2105" y="0"/>
                </a:lnTo>
                <a:lnTo>
                  <a:pt x="2106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4" name="AutoShape 64"/>
          <xdr:cNvSpPr>
            <a:spLocks noChangeAspect="1"/>
          </xdr:cNvSpPr>
        </xdr:nvSpPr>
        <xdr:spPr>
          <a:xfrm>
            <a:off x="1476" y="448"/>
            <a:ext cx="1" cy="37"/>
          </a:xfrm>
          <a:custGeom>
            <a:pathLst>
              <a:path h="1372" w="1">
                <a:moveTo>
                  <a:pt x="0" y="0"/>
                </a:moveTo>
                <a:lnTo>
                  <a:pt x="0" y="1372"/>
                </a:lnTo>
                <a:lnTo>
                  <a:pt x="1" y="137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5" name="AutoShape 65"/>
          <xdr:cNvSpPr>
            <a:spLocks noChangeAspect="1"/>
          </xdr:cNvSpPr>
        </xdr:nvSpPr>
        <xdr:spPr>
          <a:xfrm>
            <a:off x="1475" y="482"/>
            <a:ext cx="160" cy="1"/>
          </a:xfrm>
          <a:custGeom>
            <a:pathLst>
              <a:path h="0" w="5901">
                <a:moveTo>
                  <a:pt x="0" y="0"/>
                </a:moveTo>
                <a:lnTo>
                  <a:pt x="5900" y="0"/>
                </a:lnTo>
                <a:lnTo>
                  <a:pt x="590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6" name="AutoShape 66"/>
          <xdr:cNvSpPr>
            <a:spLocks noChangeAspect="1"/>
          </xdr:cNvSpPr>
        </xdr:nvSpPr>
        <xdr:spPr>
          <a:xfrm>
            <a:off x="1553" y="423"/>
            <a:ext cx="3" cy="15"/>
          </a:xfrm>
          <a:custGeom>
            <a:pathLst>
              <a:path h="543" w="97">
                <a:moveTo>
                  <a:pt x="0" y="0"/>
                </a:moveTo>
                <a:lnTo>
                  <a:pt x="97" y="0"/>
                </a:lnTo>
                <a:lnTo>
                  <a:pt x="97" y="543"/>
                </a:lnTo>
                <a:lnTo>
                  <a:pt x="0" y="543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7" name="AutoShape 67"/>
          <xdr:cNvSpPr>
            <a:spLocks noChangeAspect="1"/>
          </xdr:cNvSpPr>
        </xdr:nvSpPr>
        <xdr:spPr>
          <a:xfrm>
            <a:off x="1455" y="361"/>
            <a:ext cx="7" cy="1"/>
          </a:xfrm>
          <a:custGeom>
            <a:pathLst>
              <a:path h="32" w="255">
                <a:moveTo>
                  <a:pt x="0" y="0"/>
                </a:moveTo>
                <a:lnTo>
                  <a:pt x="0" y="32"/>
                </a:lnTo>
                <a:lnTo>
                  <a:pt x="255" y="32"/>
                </a:lnTo>
                <a:lnTo>
                  <a:pt x="255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8" name="AutoShape 68"/>
          <xdr:cNvSpPr>
            <a:spLocks noChangeAspect="1"/>
          </xdr:cNvSpPr>
        </xdr:nvSpPr>
        <xdr:spPr>
          <a:xfrm>
            <a:off x="1464" y="361"/>
            <a:ext cx="2" cy="1"/>
          </a:xfrm>
          <a:custGeom>
            <a:pathLst>
              <a:path h="32" w="63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3" y="32"/>
                </a:lnTo>
                <a:lnTo>
                  <a:pt x="63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9" name="AutoShape 69"/>
          <xdr:cNvSpPr>
            <a:spLocks noChangeAspect="1"/>
          </xdr:cNvSpPr>
        </xdr:nvSpPr>
        <xdr:spPr>
          <a:xfrm>
            <a:off x="1467" y="361"/>
            <a:ext cx="8" cy="1"/>
          </a:xfrm>
          <a:custGeom>
            <a:pathLst>
              <a:path h="32" w="288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287" y="32"/>
                </a:lnTo>
                <a:lnTo>
                  <a:pt x="287" y="0"/>
                </a:lnTo>
                <a:lnTo>
                  <a:pt x="288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0" name="AutoShape 70"/>
          <xdr:cNvSpPr>
            <a:spLocks noChangeAspect="1"/>
          </xdr:cNvSpPr>
        </xdr:nvSpPr>
        <xdr:spPr>
          <a:xfrm>
            <a:off x="1468" y="361"/>
            <a:ext cx="7" cy="1"/>
          </a:xfrm>
          <a:custGeom>
            <a:pathLst>
              <a:path h="0" w="255">
                <a:moveTo>
                  <a:pt x="255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1" name="AutoShape 71"/>
          <xdr:cNvSpPr>
            <a:spLocks noChangeAspect="1"/>
          </xdr:cNvSpPr>
        </xdr:nvSpPr>
        <xdr:spPr>
          <a:xfrm>
            <a:off x="1477" y="361"/>
            <a:ext cx="1" cy="1"/>
          </a:xfrm>
          <a:custGeom>
            <a:pathLst>
              <a:path h="32" w="64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4" y="32"/>
                </a:lnTo>
                <a:lnTo>
                  <a:pt x="64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2" name="AutoShape 72"/>
          <xdr:cNvSpPr>
            <a:spLocks noChangeAspect="1"/>
          </xdr:cNvSpPr>
        </xdr:nvSpPr>
        <xdr:spPr>
          <a:xfrm>
            <a:off x="1480" y="361"/>
            <a:ext cx="8" cy="1"/>
          </a:xfrm>
          <a:custGeom>
            <a:pathLst>
              <a:path h="32" w="287">
                <a:moveTo>
                  <a:pt x="31" y="0"/>
                </a:moveTo>
                <a:lnTo>
                  <a:pt x="0" y="0"/>
                </a:lnTo>
                <a:lnTo>
                  <a:pt x="31" y="32"/>
                </a:lnTo>
                <a:lnTo>
                  <a:pt x="287" y="32"/>
                </a:lnTo>
                <a:lnTo>
                  <a:pt x="287" y="0"/>
                </a:lnTo>
                <a:lnTo>
                  <a:pt x="31" y="0"/>
                </a:lnTo>
                <a:lnTo>
                  <a:pt x="3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3" name="AutoShape 73"/>
          <xdr:cNvSpPr>
            <a:spLocks noChangeAspect="1"/>
          </xdr:cNvSpPr>
        </xdr:nvSpPr>
        <xdr:spPr>
          <a:xfrm>
            <a:off x="1490" y="361"/>
            <a:ext cx="1" cy="1"/>
          </a:xfrm>
          <a:custGeom>
            <a:pathLst>
              <a:path h="32" w="65">
                <a:moveTo>
                  <a:pt x="33" y="0"/>
                </a:moveTo>
                <a:lnTo>
                  <a:pt x="0" y="0"/>
                </a:lnTo>
                <a:lnTo>
                  <a:pt x="33" y="32"/>
                </a:lnTo>
                <a:lnTo>
                  <a:pt x="65" y="32"/>
                </a:lnTo>
                <a:lnTo>
                  <a:pt x="65" y="0"/>
                </a:lnTo>
                <a:lnTo>
                  <a:pt x="33" y="0"/>
                </a:lnTo>
                <a:lnTo>
                  <a:pt x="3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4" name="AutoShape 74"/>
          <xdr:cNvSpPr>
            <a:spLocks noChangeAspect="1"/>
          </xdr:cNvSpPr>
        </xdr:nvSpPr>
        <xdr:spPr>
          <a:xfrm>
            <a:off x="1493" y="361"/>
            <a:ext cx="8" cy="1"/>
          </a:xfrm>
          <a:custGeom>
            <a:pathLst>
              <a:path h="32" w="287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287" y="32"/>
                </a:lnTo>
                <a:lnTo>
                  <a:pt x="287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5" name="AutoShape 75"/>
          <xdr:cNvSpPr>
            <a:spLocks noChangeAspect="1"/>
          </xdr:cNvSpPr>
        </xdr:nvSpPr>
        <xdr:spPr>
          <a:xfrm>
            <a:off x="1503" y="361"/>
            <a:ext cx="1" cy="1"/>
          </a:xfrm>
          <a:custGeom>
            <a:pathLst>
              <a:path h="32" w="64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4" y="32"/>
                </a:lnTo>
                <a:lnTo>
                  <a:pt x="64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6" name="AutoShape 76"/>
          <xdr:cNvSpPr>
            <a:spLocks noChangeAspect="1"/>
          </xdr:cNvSpPr>
        </xdr:nvSpPr>
        <xdr:spPr>
          <a:xfrm>
            <a:off x="1506" y="361"/>
            <a:ext cx="8" cy="1"/>
          </a:xfrm>
          <a:custGeom>
            <a:pathLst>
              <a:path h="32" w="287">
                <a:moveTo>
                  <a:pt x="33" y="0"/>
                </a:moveTo>
                <a:lnTo>
                  <a:pt x="0" y="0"/>
                </a:lnTo>
                <a:lnTo>
                  <a:pt x="33" y="32"/>
                </a:lnTo>
                <a:lnTo>
                  <a:pt x="287" y="32"/>
                </a:lnTo>
                <a:lnTo>
                  <a:pt x="287" y="0"/>
                </a:lnTo>
                <a:lnTo>
                  <a:pt x="33" y="0"/>
                </a:lnTo>
                <a:lnTo>
                  <a:pt x="3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7" name="AutoShape 77"/>
          <xdr:cNvSpPr>
            <a:spLocks noChangeAspect="1"/>
          </xdr:cNvSpPr>
        </xdr:nvSpPr>
        <xdr:spPr>
          <a:xfrm>
            <a:off x="1516" y="361"/>
            <a:ext cx="1" cy="1"/>
          </a:xfrm>
          <a:custGeom>
            <a:pathLst>
              <a:path h="32" w="63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3" y="32"/>
                </a:lnTo>
                <a:lnTo>
                  <a:pt x="63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8" name="AutoShape 78"/>
          <xdr:cNvSpPr>
            <a:spLocks noChangeAspect="1"/>
          </xdr:cNvSpPr>
        </xdr:nvSpPr>
        <xdr:spPr>
          <a:xfrm>
            <a:off x="1519" y="361"/>
            <a:ext cx="8" cy="1"/>
          </a:xfrm>
          <a:custGeom>
            <a:pathLst>
              <a:path h="32" w="287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287" y="32"/>
                </a:lnTo>
                <a:lnTo>
                  <a:pt x="287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9" name="AutoShape 79"/>
          <xdr:cNvSpPr>
            <a:spLocks noChangeAspect="1"/>
          </xdr:cNvSpPr>
        </xdr:nvSpPr>
        <xdr:spPr>
          <a:xfrm>
            <a:off x="1528" y="361"/>
            <a:ext cx="2" cy="1"/>
          </a:xfrm>
          <a:custGeom>
            <a:pathLst>
              <a:path h="32" w="65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5" y="32"/>
                </a:lnTo>
                <a:lnTo>
                  <a:pt x="65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0" name="AutoShape 80"/>
          <xdr:cNvSpPr>
            <a:spLocks noChangeAspect="1"/>
          </xdr:cNvSpPr>
        </xdr:nvSpPr>
        <xdr:spPr>
          <a:xfrm>
            <a:off x="1532" y="361"/>
            <a:ext cx="8" cy="1"/>
          </a:xfrm>
          <a:custGeom>
            <a:pathLst>
              <a:path h="32" w="287">
                <a:moveTo>
                  <a:pt x="31" y="0"/>
                </a:moveTo>
                <a:lnTo>
                  <a:pt x="0" y="0"/>
                </a:lnTo>
                <a:lnTo>
                  <a:pt x="31" y="32"/>
                </a:lnTo>
                <a:lnTo>
                  <a:pt x="287" y="32"/>
                </a:lnTo>
                <a:lnTo>
                  <a:pt x="287" y="0"/>
                </a:lnTo>
                <a:lnTo>
                  <a:pt x="31" y="0"/>
                </a:lnTo>
                <a:lnTo>
                  <a:pt x="3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1" name="AutoShape 81"/>
          <xdr:cNvSpPr>
            <a:spLocks noChangeAspect="1"/>
          </xdr:cNvSpPr>
        </xdr:nvSpPr>
        <xdr:spPr>
          <a:xfrm>
            <a:off x="1541" y="361"/>
            <a:ext cx="2" cy="1"/>
          </a:xfrm>
          <a:custGeom>
            <a:pathLst>
              <a:path h="32" w="64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4" y="32"/>
                </a:lnTo>
                <a:lnTo>
                  <a:pt x="64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2" name="AutoShape 82"/>
          <xdr:cNvSpPr>
            <a:spLocks noChangeAspect="1"/>
          </xdr:cNvSpPr>
        </xdr:nvSpPr>
        <xdr:spPr>
          <a:xfrm>
            <a:off x="1545" y="361"/>
            <a:ext cx="8" cy="1"/>
          </a:xfrm>
          <a:custGeom>
            <a:pathLst>
              <a:path h="32" w="287">
                <a:moveTo>
                  <a:pt x="33" y="0"/>
                </a:moveTo>
                <a:lnTo>
                  <a:pt x="0" y="0"/>
                </a:lnTo>
                <a:lnTo>
                  <a:pt x="33" y="32"/>
                </a:lnTo>
                <a:lnTo>
                  <a:pt x="287" y="32"/>
                </a:lnTo>
                <a:lnTo>
                  <a:pt x="287" y="0"/>
                </a:lnTo>
                <a:lnTo>
                  <a:pt x="33" y="0"/>
                </a:lnTo>
                <a:lnTo>
                  <a:pt x="3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3" name="AutoShape 83"/>
          <xdr:cNvSpPr>
            <a:spLocks noChangeAspect="1"/>
          </xdr:cNvSpPr>
        </xdr:nvSpPr>
        <xdr:spPr>
          <a:xfrm>
            <a:off x="1554" y="361"/>
            <a:ext cx="2" cy="1"/>
          </a:xfrm>
          <a:custGeom>
            <a:pathLst>
              <a:path h="32" w="64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4" y="32"/>
                </a:lnTo>
                <a:lnTo>
                  <a:pt x="64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4" name="AutoShape 84"/>
          <xdr:cNvSpPr>
            <a:spLocks noChangeAspect="1"/>
          </xdr:cNvSpPr>
        </xdr:nvSpPr>
        <xdr:spPr>
          <a:xfrm>
            <a:off x="1558" y="361"/>
            <a:ext cx="8" cy="1"/>
          </a:xfrm>
          <a:custGeom>
            <a:pathLst>
              <a:path h="32" w="287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287" y="32"/>
                </a:lnTo>
                <a:lnTo>
                  <a:pt x="287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5" name="AutoShape 85"/>
          <xdr:cNvSpPr>
            <a:spLocks noChangeAspect="1"/>
          </xdr:cNvSpPr>
        </xdr:nvSpPr>
        <xdr:spPr>
          <a:xfrm>
            <a:off x="1567" y="361"/>
            <a:ext cx="2" cy="1"/>
          </a:xfrm>
          <a:custGeom>
            <a:pathLst>
              <a:path h="32" w="63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3" y="32"/>
                </a:lnTo>
                <a:lnTo>
                  <a:pt x="63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6" name="AutoShape 86"/>
          <xdr:cNvSpPr>
            <a:spLocks noChangeAspect="1"/>
          </xdr:cNvSpPr>
        </xdr:nvSpPr>
        <xdr:spPr>
          <a:xfrm>
            <a:off x="1571" y="361"/>
            <a:ext cx="7" cy="1"/>
          </a:xfrm>
          <a:custGeom>
            <a:pathLst>
              <a:path h="32" w="287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287" y="32"/>
                </a:lnTo>
                <a:lnTo>
                  <a:pt x="287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7" name="AutoShape 87"/>
          <xdr:cNvSpPr>
            <a:spLocks noChangeAspect="1"/>
          </xdr:cNvSpPr>
        </xdr:nvSpPr>
        <xdr:spPr>
          <a:xfrm>
            <a:off x="1580" y="361"/>
            <a:ext cx="2" cy="1"/>
          </a:xfrm>
          <a:custGeom>
            <a:pathLst>
              <a:path h="32" w="64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4" y="32"/>
                </a:lnTo>
                <a:lnTo>
                  <a:pt x="64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8" name="AutoShape 88"/>
          <xdr:cNvSpPr>
            <a:spLocks noChangeAspect="1"/>
          </xdr:cNvSpPr>
        </xdr:nvSpPr>
        <xdr:spPr>
          <a:xfrm>
            <a:off x="1584" y="361"/>
            <a:ext cx="7" cy="1"/>
          </a:xfrm>
          <a:custGeom>
            <a:pathLst>
              <a:path h="32" w="287">
                <a:moveTo>
                  <a:pt x="31" y="0"/>
                </a:moveTo>
                <a:lnTo>
                  <a:pt x="0" y="0"/>
                </a:lnTo>
                <a:lnTo>
                  <a:pt x="31" y="32"/>
                </a:lnTo>
                <a:lnTo>
                  <a:pt x="287" y="32"/>
                </a:lnTo>
                <a:lnTo>
                  <a:pt x="287" y="0"/>
                </a:lnTo>
                <a:lnTo>
                  <a:pt x="31" y="0"/>
                </a:lnTo>
                <a:lnTo>
                  <a:pt x="3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9" name="AutoShape 89"/>
          <xdr:cNvSpPr>
            <a:spLocks noChangeAspect="1"/>
          </xdr:cNvSpPr>
        </xdr:nvSpPr>
        <xdr:spPr>
          <a:xfrm>
            <a:off x="1593" y="361"/>
            <a:ext cx="2" cy="1"/>
          </a:xfrm>
          <a:custGeom>
            <a:pathLst>
              <a:path h="32" w="65">
                <a:moveTo>
                  <a:pt x="33" y="0"/>
                </a:moveTo>
                <a:lnTo>
                  <a:pt x="0" y="0"/>
                </a:lnTo>
                <a:lnTo>
                  <a:pt x="33" y="32"/>
                </a:lnTo>
                <a:lnTo>
                  <a:pt x="65" y="32"/>
                </a:lnTo>
                <a:lnTo>
                  <a:pt x="65" y="0"/>
                </a:lnTo>
                <a:lnTo>
                  <a:pt x="33" y="0"/>
                </a:lnTo>
                <a:lnTo>
                  <a:pt x="3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0" name="AutoShape 90"/>
          <xdr:cNvSpPr>
            <a:spLocks noChangeAspect="1"/>
          </xdr:cNvSpPr>
        </xdr:nvSpPr>
        <xdr:spPr>
          <a:xfrm>
            <a:off x="1597" y="361"/>
            <a:ext cx="7" cy="1"/>
          </a:xfrm>
          <a:custGeom>
            <a:pathLst>
              <a:path h="32" w="287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287" y="32"/>
                </a:lnTo>
                <a:lnTo>
                  <a:pt x="287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1" name="AutoShape 91"/>
          <xdr:cNvSpPr>
            <a:spLocks noChangeAspect="1"/>
          </xdr:cNvSpPr>
        </xdr:nvSpPr>
        <xdr:spPr>
          <a:xfrm>
            <a:off x="1606" y="361"/>
            <a:ext cx="2" cy="1"/>
          </a:xfrm>
          <a:custGeom>
            <a:pathLst>
              <a:path h="32" w="64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4" y="32"/>
                </a:lnTo>
                <a:lnTo>
                  <a:pt x="64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2" name="AutoShape 92"/>
          <xdr:cNvSpPr>
            <a:spLocks noChangeAspect="1"/>
          </xdr:cNvSpPr>
        </xdr:nvSpPr>
        <xdr:spPr>
          <a:xfrm>
            <a:off x="1609" y="361"/>
            <a:ext cx="8" cy="1"/>
          </a:xfrm>
          <a:custGeom>
            <a:pathLst>
              <a:path h="32" w="287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287" y="32"/>
                </a:lnTo>
                <a:lnTo>
                  <a:pt x="287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3" name="AutoShape 93"/>
          <xdr:cNvSpPr>
            <a:spLocks noChangeAspect="1"/>
          </xdr:cNvSpPr>
        </xdr:nvSpPr>
        <xdr:spPr>
          <a:xfrm>
            <a:off x="1619" y="361"/>
            <a:ext cx="2" cy="1"/>
          </a:xfrm>
          <a:custGeom>
            <a:pathLst>
              <a:path h="32" w="63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3" y="32"/>
                </a:lnTo>
                <a:lnTo>
                  <a:pt x="63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4" name="AutoShape 94"/>
          <xdr:cNvSpPr>
            <a:spLocks noChangeAspect="1"/>
          </xdr:cNvSpPr>
        </xdr:nvSpPr>
        <xdr:spPr>
          <a:xfrm>
            <a:off x="1622" y="361"/>
            <a:ext cx="8" cy="1"/>
          </a:xfrm>
          <a:custGeom>
            <a:pathLst>
              <a:path h="32" w="287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287" y="32"/>
                </a:lnTo>
                <a:lnTo>
                  <a:pt x="287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5" name="AutoShape 95"/>
          <xdr:cNvSpPr>
            <a:spLocks noChangeAspect="1"/>
          </xdr:cNvSpPr>
        </xdr:nvSpPr>
        <xdr:spPr>
          <a:xfrm>
            <a:off x="1632" y="361"/>
            <a:ext cx="2" cy="1"/>
          </a:xfrm>
          <a:custGeom>
            <a:pathLst>
              <a:path h="32" w="65">
                <a:moveTo>
                  <a:pt x="33" y="0"/>
                </a:moveTo>
                <a:lnTo>
                  <a:pt x="0" y="0"/>
                </a:lnTo>
                <a:lnTo>
                  <a:pt x="33" y="32"/>
                </a:lnTo>
                <a:lnTo>
                  <a:pt x="65" y="32"/>
                </a:lnTo>
                <a:lnTo>
                  <a:pt x="65" y="0"/>
                </a:lnTo>
                <a:lnTo>
                  <a:pt x="33" y="0"/>
                </a:lnTo>
                <a:lnTo>
                  <a:pt x="3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6" name="AutoShape 96"/>
          <xdr:cNvSpPr>
            <a:spLocks noChangeAspect="1"/>
          </xdr:cNvSpPr>
        </xdr:nvSpPr>
        <xdr:spPr>
          <a:xfrm>
            <a:off x="1635" y="361"/>
            <a:ext cx="8" cy="1"/>
          </a:xfrm>
          <a:custGeom>
            <a:pathLst>
              <a:path h="32" w="287">
                <a:moveTo>
                  <a:pt x="31" y="0"/>
                </a:moveTo>
                <a:lnTo>
                  <a:pt x="0" y="0"/>
                </a:lnTo>
                <a:lnTo>
                  <a:pt x="31" y="32"/>
                </a:lnTo>
                <a:lnTo>
                  <a:pt x="287" y="32"/>
                </a:lnTo>
                <a:lnTo>
                  <a:pt x="287" y="0"/>
                </a:lnTo>
                <a:lnTo>
                  <a:pt x="31" y="0"/>
                </a:lnTo>
                <a:lnTo>
                  <a:pt x="3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7" name="AutoShape 97"/>
          <xdr:cNvSpPr>
            <a:spLocks noChangeAspect="1"/>
          </xdr:cNvSpPr>
        </xdr:nvSpPr>
        <xdr:spPr>
          <a:xfrm>
            <a:off x="1645" y="361"/>
            <a:ext cx="1" cy="1"/>
          </a:xfrm>
          <a:custGeom>
            <a:pathLst>
              <a:path h="32" w="33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33" y="3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8" name="AutoShape 98"/>
          <xdr:cNvSpPr>
            <a:spLocks noChangeAspect="1"/>
          </xdr:cNvSpPr>
        </xdr:nvSpPr>
        <xdr:spPr>
          <a:xfrm>
            <a:off x="1646" y="361"/>
            <a:ext cx="1" cy="1"/>
          </a:xfrm>
          <a:custGeom>
            <a:pathLst>
              <a:path h="32" w="32">
                <a:moveTo>
                  <a:pt x="0" y="32"/>
                </a:moveTo>
                <a:lnTo>
                  <a:pt x="32" y="32"/>
                </a:lnTo>
                <a:lnTo>
                  <a:pt x="32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9" name="AutoShape 99"/>
          <xdr:cNvSpPr>
            <a:spLocks noChangeAspect="1"/>
          </xdr:cNvSpPr>
        </xdr:nvSpPr>
        <xdr:spPr>
          <a:xfrm>
            <a:off x="1648" y="361"/>
            <a:ext cx="5" cy="1"/>
          </a:xfrm>
          <a:custGeom>
            <a:pathLst>
              <a:path h="32" w="192">
                <a:moveTo>
                  <a:pt x="33" y="0"/>
                </a:moveTo>
                <a:lnTo>
                  <a:pt x="0" y="0"/>
                </a:lnTo>
                <a:lnTo>
                  <a:pt x="33" y="32"/>
                </a:lnTo>
                <a:lnTo>
                  <a:pt x="192" y="32"/>
                </a:lnTo>
                <a:lnTo>
                  <a:pt x="192" y="0"/>
                </a:lnTo>
                <a:lnTo>
                  <a:pt x="33" y="0"/>
                </a:lnTo>
                <a:lnTo>
                  <a:pt x="3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0" name="AutoShape 100"/>
          <xdr:cNvSpPr>
            <a:spLocks noChangeAspect="1"/>
          </xdr:cNvSpPr>
        </xdr:nvSpPr>
        <xdr:spPr>
          <a:xfrm>
            <a:off x="1455" y="380"/>
            <a:ext cx="7" cy="1"/>
          </a:xfrm>
          <a:custGeom>
            <a:pathLst>
              <a:path h="32" w="255">
                <a:moveTo>
                  <a:pt x="0" y="0"/>
                </a:moveTo>
                <a:lnTo>
                  <a:pt x="0" y="32"/>
                </a:lnTo>
                <a:lnTo>
                  <a:pt x="255" y="32"/>
                </a:lnTo>
                <a:lnTo>
                  <a:pt x="255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1" name="AutoShape 101"/>
          <xdr:cNvSpPr>
            <a:spLocks noChangeAspect="1"/>
          </xdr:cNvSpPr>
        </xdr:nvSpPr>
        <xdr:spPr>
          <a:xfrm>
            <a:off x="1464" y="380"/>
            <a:ext cx="2" cy="1"/>
          </a:xfrm>
          <a:custGeom>
            <a:pathLst>
              <a:path h="32" w="63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3" y="32"/>
                </a:lnTo>
                <a:lnTo>
                  <a:pt x="63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2" name="AutoShape 102"/>
          <xdr:cNvSpPr>
            <a:spLocks noChangeAspect="1"/>
          </xdr:cNvSpPr>
        </xdr:nvSpPr>
        <xdr:spPr>
          <a:xfrm>
            <a:off x="1467" y="380"/>
            <a:ext cx="8" cy="1"/>
          </a:xfrm>
          <a:custGeom>
            <a:pathLst>
              <a:path h="32" w="287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287" y="32"/>
                </a:lnTo>
                <a:lnTo>
                  <a:pt x="287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3" name="AutoShape 103"/>
          <xdr:cNvSpPr>
            <a:spLocks noChangeAspect="1"/>
          </xdr:cNvSpPr>
        </xdr:nvSpPr>
        <xdr:spPr>
          <a:xfrm>
            <a:off x="1477" y="380"/>
            <a:ext cx="1" cy="1"/>
          </a:xfrm>
          <a:custGeom>
            <a:pathLst>
              <a:path h="32" w="64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4" y="32"/>
                </a:lnTo>
                <a:lnTo>
                  <a:pt x="64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4" name="AutoShape 104"/>
          <xdr:cNvSpPr>
            <a:spLocks noChangeAspect="1"/>
          </xdr:cNvSpPr>
        </xdr:nvSpPr>
        <xdr:spPr>
          <a:xfrm>
            <a:off x="1480" y="380"/>
            <a:ext cx="8" cy="1"/>
          </a:xfrm>
          <a:custGeom>
            <a:pathLst>
              <a:path h="32" w="287">
                <a:moveTo>
                  <a:pt x="31" y="0"/>
                </a:moveTo>
                <a:lnTo>
                  <a:pt x="0" y="0"/>
                </a:lnTo>
                <a:lnTo>
                  <a:pt x="31" y="32"/>
                </a:lnTo>
                <a:lnTo>
                  <a:pt x="287" y="32"/>
                </a:lnTo>
                <a:lnTo>
                  <a:pt x="287" y="0"/>
                </a:lnTo>
                <a:lnTo>
                  <a:pt x="31" y="0"/>
                </a:lnTo>
                <a:lnTo>
                  <a:pt x="3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5" name="AutoShape 105"/>
          <xdr:cNvSpPr>
            <a:spLocks noChangeAspect="1"/>
          </xdr:cNvSpPr>
        </xdr:nvSpPr>
        <xdr:spPr>
          <a:xfrm>
            <a:off x="1490" y="380"/>
            <a:ext cx="1" cy="1"/>
          </a:xfrm>
          <a:custGeom>
            <a:pathLst>
              <a:path h="32" w="65">
                <a:moveTo>
                  <a:pt x="33" y="0"/>
                </a:moveTo>
                <a:lnTo>
                  <a:pt x="0" y="0"/>
                </a:lnTo>
                <a:lnTo>
                  <a:pt x="33" y="32"/>
                </a:lnTo>
                <a:lnTo>
                  <a:pt x="65" y="32"/>
                </a:lnTo>
                <a:lnTo>
                  <a:pt x="65" y="0"/>
                </a:lnTo>
                <a:lnTo>
                  <a:pt x="33" y="0"/>
                </a:lnTo>
                <a:lnTo>
                  <a:pt x="3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6" name="AutoShape 106"/>
          <xdr:cNvSpPr>
            <a:spLocks noChangeAspect="1"/>
          </xdr:cNvSpPr>
        </xdr:nvSpPr>
        <xdr:spPr>
          <a:xfrm>
            <a:off x="1493" y="380"/>
            <a:ext cx="8" cy="1"/>
          </a:xfrm>
          <a:custGeom>
            <a:pathLst>
              <a:path h="32" w="287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287" y="32"/>
                </a:lnTo>
                <a:lnTo>
                  <a:pt x="287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7" name="AutoShape 107"/>
          <xdr:cNvSpPr>
            <a:spLocks noChangeAspect="1"/>
          </xdr:cNvSpPr>
        </xdr:nvSpPr>
        <xdr:spPr>
          <a:xfrm>
            <a:off x="1503" y="380"/>
            <a:ext cx="1" cy="1"/>
          </a:xfrm>
          <a:custGeom>
            <a:pathLst>
              <a:path h="32" w="64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4" y="32"/>
                </a:lnTo>
                <a:lnTo>
                  <a:pt x="64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8" name="AutoShape 108"/>
          <xdr:cNvSpPr>
            <a:spLocks noChangeAspect="1"/>
          </xdr:cNvSpPr>
        </xdr:nvSpPr>
        <xdr:spPr>
          <a:xfrm>
            <a:off x="1506" y="380"/>
            <a:ext cx="8" cy="1"/>
          </a:xfrm>
          <a:custGeom>
            <a:pathLst>
              <a:path h="32" w="287">
                <a:moveTo>
                  <a:pt x="33" y="0"/>
                </a:moveTo>
                <a:lnTo>
                  <a:pt x="0" y="0"/>
                </a:lnTo>
                <a:lnTo>
                  <a:pt x="33" y="32"/>
                </a:lnTo>
                <a:lnTo>
                  <a:pt x="287" y="32"/>
                </a:lnTo>
                <a:lnTo>
                  <a:pt x="287" y="0"/>
                </a:lnTo>
                <a:lnTo>
                  <a:pt x="33" y="0"/>
                </a:lnTo>
                <a:lnTo>
                  <a:pt x="3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9" name="AutoShape 109"/>
          <xdr:cNvSpPr>
            <a:spLocks noChangeAspect="1"/>
          </xdr:cNvSpPr>
        </xdr:nvSpPr>
        <xdr:spPr>
          <a:xfrm>
            <a:off x="1516" y="380"/>
            <a:ext cx="1" cy="1"/>
          </a:xfrm>
          <a:custGeom>
            <a:pathLst>
              <a:path h="32" w="63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3" y="32"/>
                </a:lnTo>
                <a:lnTo>
                  <a:pt x="63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0" name="AutoShape 110"/>
          <xdr:cNvSpPr>
            <a:spLocks noChangeAspect="1"/>
          </xdr:cNvSpPr>
        </xdr:nvSpPr>
        <xdr:spPr>
          <a:xfrm>
            <a:off x="1519" y="380"/>
            <a:ext cx="8" cy="1"/>
          </a:xfrm>
          <a:custGeom>
            <a:pathLst>
              <a:path h="32" w="287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287" y="32"/>
                </a:lnTo>
                <a:lnTo>
                  <a:pt x="287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1" name="AutoShape 111"/>
          <xdr:cNvSpPr>
            <a:spLocks noChangeAspect="1"/>
          </xdr:cNvSpPr>
        </xdr:nvSpPr>
        <xdr:spPr>
          <a:xfrm>
            <a:off x="1528" y="380"/>
            <a:ext cx="2" cy="1"/>
          </a:xfrm>
          <a:custGeom>
            <a:pathLst>
              <a:path h="32" w="66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5" y="32"/>
                </a:lnTo>
                <a:lnTo>
                  <a:pt x="65" y="0"/>
                </a:lnTo>
                <a:lnTo>
                  <a:pt x="66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2" name="AutoShape 112"/>
          <xdr:cNvSpPr>
            <a:spLocks noChangeAspect="1"/>
          </xdr:cNvSpPr>
        </xdr:nvSpPr>
        <xdr:spPr>
          <a:xfrm>
            <a:off x="1529" y="380"/>
            <a:ext cx="1" cy="1"/>
          </a:xfrm>
          <a:custGeom>
            <a:pathLst>
              <a:path h="0" w="33">
                <a:moveTo>
                  <a:pt x="33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3" name="AutoShape 113"/>
          <xdr:cNvSpPr>
            <a:spLocks noChangeAspect="1"/>
          </xdr:cNvSpPr>
        </xdr:nvSpPr>
        <xdr:spPr>
          <a:xfrm>
            <a:off x="1532" y="380"/>
            <a:ext cx="8" cy="1"/>
          </a:xfrm>
          <a:custGeom>
            <a:pathLst>
              <a:path h="32" w="287">
                <a:moveTo>
                  <a:pt x="31" y="0"/>
                </a:moveTo>
                <a:lnTo>
                  <a:pt x="0" y="0"/>
                </a:lnTo>
                <a:lnTo>
                  <a:pt x="31" y="32"/>
                </a:lnTo>
                <a:lnTo>
                  <a:pt x="287" y="32"/>
                </a:lnTo>
                <a:lnTo>
                  <a:pt x="287" y="0"/>
                </a:lnTo>
                <a:lnTo>
                  <a:pt x="31" y="0"/>
                </a:lnTo>
                <a:lnTo>
                  <a:pt x="3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4" name="AutoShape 114"/>
          <xdr:cNvSpPr>
            <a:spLocks noChangeAspect="1"/>
          </xdr:cNvSpPr>
        </xdr:nvSpPr>
        <xdr:spPr>
          <a:xfrm>
            <a:off x="1541" y="380"/>
            <a:ext cx="2" cy="1"/>
          </a:xfrm>
          <a:custGeom>
            <a:pathLst>
              <a:path h="32" w="64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4" y="32"/>
                </a:lnTo>
                <a:lnTo>
                  <a:pt x="64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5" name="AutoShape 115"/>
          <xdr:cNvSpPr>
            <a:spLocks noChangeAspect="1"/>
          </xdr:cNvSpPr>
        </xdr:nvSpPr>
        <xdr:spPr>
          <a:xfrm>
            <a:off x="1545" y="380"/>
            <a:ext cx="8" cy="1"/>
          </a:xfrm>
          <a:custGeom>
            <a:pathLst>
              <a:path h="32" w="287">
                <a:moveTo>
                  <a:pt x="33" y="0"/>
                </a:moveTo>
                <a:lnTo>
                  <a:pt x="0" y="0"/>
                </a:lnTo>
                <a:lnTo>
                  <a:pt x="33" y="32"/>
                </a:lnTo>
                <a:lnTo>
                  <a:pt x="287" y="32"/>
                </a:lnTo>
                <a:lnTo>
                  <a:pt x="287" y="0"/>
                </a:lnTo>
                <a:lnTo>
                  <a:pt x="33" y="0"/>
                </a:lnTo>
                <a:lnTo>
                  <a:pt x="3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6" name="AutoShape 116"/>
          <xdr:cNvSpPr>
            <a:spLocks noChangeAspect="1"/>
          </xdr:cNvSpPr>
        </xdr:nvSpPr>
        <xdr:spPr>
          <a:xfrm>
            <a:off x="1554" y="380"/>
            <a:ext cx="2" cy="1"/>
          </a:xfrm>
          <a:custGeom>
            <a:pathLst>
              <a:path h="32" w="64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4" y="32"/>
                </a:lnTo>
                <a:lnTo>
                  <a:pt x="64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7" name="AutoShape 117"/>
          <xdr:cNvSpPr>
            <a:spLocks noChangeAspect="1"/>
          </xdr:cNvSpPr>
        </xdr:nvSpPr>
        <xdr:spPr>
          <a:xfrm>
            <a:off x="1558" y="380"/>
            <a:ext cx="8" cy="1"/>
          </a:xfrm>
          <a:custGeom>
            <a:pathLst>
              <a:path h="32" w="287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287" y="32"/>
                </a:lnTo>
                <a:lnTo>
                  <a:pt x="287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8" name="AutoShape 118"/>
          <xdr:cNvSpPr>
            <a:spLocks noChangeAspect="1"/>
          </xdr:cNvSpPr>
        </xdr:nvSpPr>
        <xdr:spPr>
          <a:xfrm>
            <a:off x="1567" y="380"/>
            <a:ext cx="2" cy="1"/>
          </a:xfrm>
          <a:custGeom>
            <a:pathLst>
              <a:path h="32" w="63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3" y="32"/>
                </a:lnTo>
                <a:lnTo>
                  <a:pt x="63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9" name="AutoShape 119"/>
          <xdr:cNvSpPr>
            <a:spLocks noChangeAspect="1"/>
          </xdr:cNvSpPr>
        </xdr:nvSpPr>
        <xdr:spPr>
          <a:xfrm>
            <a:off x="1571" y="380"/>
            <a:ext cx="7" cy="1"/>
          </a:xfrm>
          <a:custGeom>
            <a:pathLst>
              <a:path h="32" w="287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287" y="32"/>
                </a:lnTo>
                <a:lnTo>
                  <a:pt x="287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0" name="AutoShape 120"/>
          <xdr:cNvSpPr>
            <a:spLocks noChangeAspect="1"/>
          </xdr:cNvSpPr>
        </xdr:nvSpPr>
        <xdr:spPr>
          <a:xfrm>
            <a:off x="1580" y="380"/>
            <a:ext cx="2" cy="1"/>
          </a:xfrm>
          <a:custGeom>
            <a:pathLst>
              <a:path h="32" w="64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4" y="32"/>
                </a:lnTo>
                <a:lnTo>
                  <a:pt x="64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1" name="AutoShape 121"/>
          <xdr:cNvSpPr>
            <a:spLocks noChangeAspect="1"/>
          </xdr:cNvSpPr>
        </xdr:nvSpPr>
        <xdr:spPr>
          <a:xfrm>
            <a:off x="1584" y="380"/>
            <a:ext cx="7" cy="1"/>
          </a:xfrm>
          <a:custGeom>
            <a:pathLst>
              <a:path h="32" w="287">
                <a:moveTo>
                  <a:pt x="31" y="0"/>
                </a:moveTo>
                <a:lnTo>
                  <a:pt x="0" y="0"/>
                </a:lnTo>
                <a:lnTo>
                  <a:pt x="31" y="32"/>
                </a:lnTo>
                <a:lnTo>
                  <a:pt x="287" y="32"/>
                </a:lnTo>
                <a:lnTo>
                  <a:pt x="287" y="0"/>
                </a:lnTo>
                <a:lnTo>
                  <a:pt x="31" y="0"/>
                </a:lnTo>
                <a:lnTo>
                  <a:pt x="3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2" name="AutoShape 122"/>
          <xdr:cNvSpPr>
            <a:spLocks noChangeAspect="1"/>
          </xdr:cNvSpPr>
        </xdr:nvSpPr>
        <xdr:spPr>
          <a:xfrm>
            <a:off x="1593" y="380"/>
            <a:ext cx="2" cy="1"/>
          </a:xfrm>
          <a:custGeom>
            <a:pathLst>
              <a:path h="32" w="65">
                <a:moveTo>
                  <a:pt x="33" y="0"/>
                </a:moveTo>
                <a:lnTo>
                  <a:pt x="0" y="0"/>
                </a:lnTo>
                <a:lnTo>
                  <a:pt x="33" y="32"/>
                </a:lnTo>
                <a:lnTo>
                  <a:pt x="65" y="32"/>
                </a:lnTo>
                <a:lnTo>
                  <a:pt x="65" y="0"/>
                </a:lnTo>
                <a:lnTo>
                  <a:pt x="33" y="0"/>
                </a:lnTo>
                <a:lnTo>
                  <a:pt x="3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3" name="AutoShape 123"/>
          <xdr:cNvSpPr>
            <a:spLocks noChangeAspect="1"/>
          </xdr:cNvSpPr>
        </xdr:nvSpPr>
        <xdr:spPr>
          <a:xfrm>
            <a:off x="1597" y="380"/>
            <a:ext cx="7" cy="1"/>
          </a:xfrm>
          <a:custGeom>
            <a:pathLst>
              <a:path h="32" w="287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287" y="32"/>
                </a:lnTo>
                <a:lnTo>
                  <a:pt x="287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4" name="AutoShape 124"/>
          <xdr:cNvSpPr>
            <a:spLocks noChangeAspect="1"/>
          </xdr:cNvSpPr>
        </xdr:nvSpPr>
        <xdr:spPr>
          <a:xfrm>
            <a:off x="1606" y="380"/>
            <a:ext cx="2" cy="1"/>
          </a:xfrm>
          <a:custGeom>
            <a:pathLst>
              <a:path h="32" w="64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4" y="32"/>
                </a:lnTo>
                <a:lnTo>
                  <a:pt x="64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5" name="AutoShape 125"/>
          <xdr:cNvSpPr>
            <a:spLocks noChangeAspect="1"/>
          </xdr:cNvSpPr>
        </xdr:nvSpPr>
        <xdr:spPr>
          <a:xfrm>
            <a:off x="1609" y="380"/>
            <a:ext cx="8" cy="1"/>
          </a:xfrm>
          <a:custGeom>
            <a:pathLst>
              <a:path h="32" w="287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287" y="32"/>
                </a:lnTo>
                <a:lnTo>
                  <a:pt x="287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6" name="AutoShape 126"/>
          <xdr:cNvSpPr>
            <a:spLocks noChangeAspect="1"/>
          </xdr:cNvSpPr>
        </xdr:nvSpPr>
        <xdr:spPr>
          <a:xfrm>
            <a:off x="1619" y="380"/>
            <a:ext cx="2" cy="1"/>
          </a:xfrm>
          <a:custGeom>
            <a:pathLst>
              <a:path h="32" w="63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3" y="32"/>
                </a:lnTo>
                <a:lnTo>
                  <a:pt x="63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7" name="AutoShape 127"/>
          <xdr:cNvSpPr>
            <a:spLocks noChangeAspect="1"/>
          </xdr:cNvSpPr>
        </xdr:nvSpPr>
        <xdr:spPr>
          <a:xfrm>
            <a:off x="1622" y="380"/>
            <a:ext cx="8" cy="1"/>
          </a:xfrm>
          <a:custGeom>
            <a:pathLst>
              <a:path h="32" w="287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287" y="32"/>
                </a:lnTo>
                <a:lnTo>
                  <a:pt x="287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8" name="AutoShape 128"/>
          <xdr:cNvSpPr>
            <a:spLocks noChangeAspect="1"/>
          </xdr:cNvSpPr>
        </xdr:nvSpPr>
        <xdr:spPr>
          <a:xfrm>
            <a:off x="1632" y="380"/>
            <a:ext cx="2" cy="1"/>
          </a:xfrm>
          <a:custGeom>
            <a:pathLst>
              <a:path h="32" w="65">
                <a:moveTo>
                  <a:pt x="33" y="0"/>
                </a:moveTo>
                <a:lnTo>
                  <a:pt x="0" y="0"/>
                </a:lnTo>
                <a:lnTo>
                  <a:pt x="33" y="32"/>
                </a:lnTo>
                <a:lnTo>
                  <a:pt x="65" y="32"/>
                </a:lnTo>
                <a:lnTo>
                  <a:pt x="65" y="0"/>
                </a:lnTo>
                <a:lnTo>
                  <a:pt x="33" y="0"/>
                </a:lnTo>
                <a:lnTo>
                  <a:pt x="3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9" name="AutoShape 129"/>
          <xdr:cNvSpPr>
            <a:spLocks noChangeAspect="1"/>
          </xdr:cNvSpPr>
        </xdr:nvSpPr>
        <xdr:spPr>
          <a:xfrm>
            <a:off x="1635" y="380"/>
            <a:ext cx="8" cy="1"/>
          </a:xfrm>
          <a:custGeom>
            <a:pathLst>
              <a:path h="32" w="287">
                <a:moveTo>
                  <a:pt x="31" y="0"/>
                </a:moveTo>
                <a:lnTo>
                  <a:pt x="0" y="0"/>
                </a:lnTo>
                <a:lnTo>
                  <a:pt x="31" y="32"/>
                </a:lnTo>
                <a:lnTo>
                  <a:pt x="287" y="32"/>
                </a:lnTo>
                <a:lnTo>
                  <a:pt x="287" y="0"/>
                </a:lnTo>
                <a:lnTo>
                  <a:pt x="31" y="0"/>
                </a:lnTo>
                <a:lnTo>
                  <a:pt x="3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0" name="AutoShape 130"/>
          <xdr:cNvSpPr>
            <a:spLocks noChangeAspect="1"/>
          </xdr:cNvSpPr>
        </xdr:nvSpPr>
        <xdr:spPr>
          <a:xfrm>
            <a:off x="1645" y="380"/>
            <a:ext cx="2" cy="1"/>
          </a:xfrm>
          <a:custGeom>
            <a:pathLst>
              <a:path h="32" w="64">
                <a:moveTo>
                  <a:pt x="32" y="0"/>
                </a:moveTo>
                <a:lnTo>
                  <a:pt x="0" y="0"/>
                </a:lnTo>
                <a:lnTo>
                  <a:pt x="32" y="32"/>
                </a:lnTo>
                <a:lnTo>
                  <a:pt x="64" y="32"/>
                </a:lnTo>
                <a:lnTo>
                  <a:pt x="64" y="0"/>
                </a:lnTo>
                <a:lnTo>
                  <a:pt x="32" y="0"/>
                </a:lnTo>
                <a:lnTo>
                  <a:pt x="3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1" name="AutoShape 131"/>
          <xdr:cNvSpPr>
            <a:spLocks noChangeAspect="1"/>
          </xdr:cNvSpPr>
        </xdr:nvSpPr>
        <xdr:spPr>
          <a:xfrm>
            <a:off x="1648" y="380"/>
            <a:ext cx="5" cy="1"/>
          </a:xfrm>
          <a:custGeom>
            <a:pathLst>
              <a:path h="32" w="192">
                <a:moveTo>
                  <a:pt x="33" y="0"/>
                </a:moveTo>
                <a:lnTo>
                  <a:pt x="0" y="0"/>
                </a:lnTo>
                <a:lnTo>
                  <a:pt x="33" y="32"/>
                </a:lnTo>
                <a:lnTo>
                  <a:pt x="192" y="32"/>
                </a:lnTo>
                <a:lnTo>
                  <a:pt x="192" y="0"/>
                </a:lnTo>
                <a:lnTo>
                  <a:pt x="33" y="0"/>
                </a:lnTo>
                <a:lnTo>
                  <a:pt x="34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2" name="AutoShape 132"/>
          <xdr:cNvSpPr>
            <a:spLocks noChangeAspect="1"/>
          </xdr:cNvSpPr>
        </xdr:nvSpPr>
        <xdr:spPr>
          <a:xfrm>
            <a:off x="1553" y="358"/>
            <a:ext cx="7" cy="6"/>
          </a:xfrm>
          <a:custGeom>
            <a:pathLst>
              <a:path h="234" w="255">
                <a:moveTo>
                  <a:pt x="255" y="127"/>
                </a:moveTo>
                <a:lnTo>
                  <a:pt x="255" y="119"/>
                </a:lnTo>
                <a:lnTo>
                  <a:pt x="254" y="111"/>
                </a:lnTo>
                <a:lnTo>
                  <a:pt x="253" y="103"/>
                </a:lnTo>
                <a:lnTo>
                  <a:pt x="251" y="95"/>
                </a:lnTo>
                <a:lnTo>
                  <a:pt x="249" y="88"/>
                </a:lnTo>
                <a:lnTo>
                  <a:pt x="246" y="80"/>
                </a:lnTo>
                <a:lnTo>
                  <a:pt x="243" y="73"/>
                </a:lnTo>
                <a:lnTo>
                  <a:pt x="239" y="66"/>
                </a:lnTo>
                <a:lnTo>
                  <a:pt x="235" y="59"/>
                </a:lnTo>
                <a:lnTo>
                  <a:pt x="231" y="52"/>
                </a:lnTo>
                <a:lnTo>
                  <a:pt x="226" y="46"/>
                </a:lnTo>
                <a:lnTo>
                  <a:pt x="220" y="40"/>
                </a:lnTo>
                <a:lnTo>
                  <a:pt x="215" y="34"/>
                </a:lnTo>
                <a:lnTo>
                  <a:pt x="208" y="29"/>
                </a:lnTo>
                <a:lnTo>
                  <a:pt x="202" y="24"/>
                </a:lnTo>
                <a:lnTo>
                  <a:pt x="195" y="19"/>
                </a:lnTo>
                <a:lnTo>
                  <a:pt x="188" y="15"/>
                </a:lnTo>
                <a:lnTo>
                  <a:pt x="181" y="12"/>
                </a:lnTo>
                <a:lnTo>
                  <a:pt x="174" y="9"/>
                </a:lnTo>
                <a:lnTo>
                  <a:pt x="166" y="6"/>
                </a:lnTo>
                <a:lnTo>
                  <a:pt x="158" y="4"/>
                </a:lnTo>
                <a:lnTo>
                  <a:pt x="150" y="2"/>
                </a:lnTo>
                <a:lnTo>
                  <a:pt x="142" y="1"/>
                </a:lnTo>
                <a:lnTo>
                  <a:pt x="134" y="0"/>
                </a:lnTo>
                <a:lnTo>
                  <a:pt x="126" y="0"/>
                </a:lnTo>
                <a:lnTo>
                  <a:pt x="118" y="1"/>
                </a:lnTo>
                <a:lnTo>
                  <a:pt x="110" y="1"/>
                </a:lnTo>
                <a:lnTo>
                  <a:pt x="102" y="3"/>
                </a:lnTo>
                <a:lnTo>
                  <a:pt x="94" y="5"/>
                </a:lnTo>
                <a:lnTo>
                  <a:pt x="87" y="7"/>
                </a:lnTo>
                <a:lnTo>
                  <a:pt x="79" y="10"/>
                </a:lnTo>
                <a:lnTo>
                  <a:pt x="72" y="13"/>
                </a:lnTo>
                <a:lnTo>
                  <a:pt x="65" y="17"/>
                </a:lnTo>
                <a:lnTo>
                  <a:pt x="58" y="21"/>
                </a:lnTo>
                <a:lnTo>
                  <a:pt x="51" y="26"/>
                </a:lnTo>
                <a:lnTo>
                  <a:pt x="45" y="31"/>
                </a:lnTo>
                <a:lnTo>
                  <a:pt x="39" y="37"/>
                </a:lnTo>
                <a:lnTo>
                  <a:pt x="34" y="43"/>
                </a:lnTo>
                <a:lnTo>
                  <a:pt x="28" y="49"/>
                </a:lnTo>
                <a:lnTo>
                  <a:pt x="24" y="55"/>
                </a:lnTo>
                <a:lnTo>
                  <a:pt x="19" y="62"/>
                </a:lnTo>
                <a:lnTo>
                  <a:pt x="15" y="69"/>
                </a:lnTo>
                <a:lnTo>
                  <a:pt x="12" y="76"/>
                </a:lnTo>
                <a:lnTo>
                  <a:pt x="9" y="84"/>
                </a:lnTo>
                <a:lnTo>
                  <a:pt x="6" y="92"/>
                </a:lnTo>
                <a:lnTo>
                  <a:pt x="3" y="99"/>
                </a:lnTo>
                <a:lnTo>
                  <a:pt x="2" y="107"/>
                </a:lnTo>
                <a:lnTo>
                  <a:pt x="1" y="115"/>
                </a:lnTo>
                <a:lnTo>
                  <a:pt x="0" y="123"/>
                </a:lnTo>
                <a:lnTo>
                  <a:pt x="0" y="131"/>
                </a:lnTo>
                <a:lnTo>
                  <a:pt x="1" y="139"/>
                </a:lnTo>
                <a:lnTo>
                  <a:pt x="2" y="147"/>
                </a:lnTo>
                <a:lnTo>
                  <a:pt x="3" y="155"/>
                </a:lnTo>
                <a:lnTo>
                  <a:pt x="6" y="163"/>
                </a:lnTo>
                <a:lnTo>
                  <a:pt x="9" y="171"/>
                </a:lnTo>
                <a:lnTo>
                  <a:pt x="12" y="178"/>
                </a:lnTo>
                <a:lnTo>
                  <a:pt x="15" y="186"/>
                </a:lnTo>
                <a:lnTo>
                  <a:pt x="19" y="193"/>
                </a:lnTo>
                <a:lnTo>
                  <a:pt x="24" y="200"/>
                </a:lnTo>
                <a:lnTo>
                  <a:pt x="28" y="206"/>
                </a:lnTo>
                <a:lnTo>
                  <a:pt x="34" y="212"/>
                </a:lnTo>
                <a:lnTo>
                  <a:pt x="39" y="218"/>
                </a:lnTo>
                <a:lnTo>
                  <a:pt x="45" y="225"/>
                </a:lnTo>
                <a:lnTo>
                  <a:pt x="51" y="230"/>
                </a:lnTo>
                <a:lnTo>
                  <a:pt x="58" y="234"/>
                </a:lnTo>
                <a:lnTo>
                  <a:pt x="59" y="234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3" name="AutoShape 133"/>
          <xdr:cNvSpPr>
            <a:spLocks noChangeAspect="1"/>
          </xdr:cNvSpPr>
        </xdr:nvSpPr>
        <xdr:spPr>
          <a:xfrm>
            <a:off x="1555" y="361"/>
            <a:ext cx="5" cy="3"/>
          </a:xfrm>
          <a:custGeom>
            <a:pathLst>
              <a:path h="129" w="198">
                <a:moveTo>
                  <a:pt x="0" y="107"/>
                </a:moveTo>
                <a:lnTo>
                  <a:pt x="7" y="112"/>
                </a:lnTo>
                <a:lnTo>
                  <a:pt x="14" y="115"/>
                </a:lnTo>
                <a:lnTo>
                  <a:pt x="21" y="119"/>
                </a:lnTo>
                <a:lnTo>
                  <a:pt x="29" y="122"/>
                </a:lnTo>
                <a:lnTo>
                  <a:pt x="36" y="124"/>
                </a:lnTo>
                <a:lnTo>
                  <a:pt x="44" y="126"/>
                </a:lnTo>
                <a:lnTo>
                  <a:pt x="52" y="127"/>
                </a:lnTo>
                <a:lnTo>
                  <a:pt x="60" y="128"/>
                </a:lnTo>
                <a:lnTo>
                  <a:pt x="68" y="129"/>
                </a:lnTo>
                <a:lnTo>
                  <a:pt x="76" y="128"/>
                </a:lnTo>
                <a:lnTo>
                  <a:pt x="84" y="128"/>
                </a:lnTo>
                <a:lnTo>
                  <a:pt x="92" y="127"/>
                </a:lnTo>
                <a:lnTo>
                  <a:pt x="100" y="125"/>
                </a:lnTo>
                <a:lnTo>
                  <a:pt x="108" y="123"/>
                </a:lnTo>
                <a:lnTo>
                  <a:pt x="116" y="120"/>
                </a:lnTo>
                <a:lnTo>
                  <a:pt x="123" y="117"/>
                </a:lnTo>
                <a:lnTo>
                  <a:pt x="130" y="113"/>
                </a:lnTo>
                <a:lnTo>
                  <a:pt x="137" y="109"/>
                </a:lnTo>
                <a:lnTo>
                  <a:pt x="144" y="105"/>
                </a:lnTo>
                <a:lnTo>
                  <a:pt x="150" y="100"/>
                </a:lnTo>
                <a:lnTo>
                  <a:pt x="157" y="94"/>
                </a:lnTo>
                <a:lnTo>
                  <a:pt x="162" y="88"/>
                </a:lnTo>
                <a:lnTo>
                  <a:pt x="168" y="82"/>
                </a:lnTo>
                <a:lnTo>
                  <a:pt x="173" y="76"/>
                </a:lnTo>
                <a:lnTo>
                  <a:pt x="177" y="69"/>
                </a:lnTo>
                <a:lnTo>
                  <a:pt x="181" y="62"/>
                </a:lnTo>
                <a:lnTo>
                  <a:pt x="185" y="55"/>
                </a:lnTo>
                <a:lnTo>
                  <a:pt x="188" y="48"/>
                </a:lnTo>
                <a:lnTo>
                  <a:pt x="191" y="40"/>
                </a:lnTo>
                <a:lnTo>
                  <a:pt x="193" y="32"/>
                </a:lnTo>
                <a:lnTo>
                  <a:pt x="195" y="24"/>
                </a:lnTo>
                <a:lnTo>
                  <a:pt x="196" y="16"/>
                </a:lnTo>
                <a:lnTo>
                  <a:pt x="197" y="8"/>
                </a:lnTo>
                <a:lnTo>
                  <a:pt x="197" y="0"/>
                </a:lnTo>
                <a:lnTo>
                  <a:pt x="198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4" name="AutoShape 134"/>
          <xdr:cNvSpPr>
            <a:spLocks noChangeAspect="1"/>
          </xdr:cNvSpPr>
        </xdr:nvSpPr>
        <xdr:spPr>
          <a:xfrm>
            <a:off x="1553" y="376"/>
            <a:ext cx="7" cy="7"/>
          </a:xfrm>
          <a:custGeom>
            <a:pathLst>
              <a:path h="255" w="255">
                <a:moveTo>
                  <a:pt x="255" y="128"/>
                </a:moveTo>
                <a:lnTo>
                  <a:pt x="255" y="120"/>
                </a:lnTo>
                <a:lnTo>
                  <a:pt x="254" y="112"/>
                </a:lnTo>
                <a:lnTo>
                  <a:pt x="253" y="104"/>
                </a:lnTo>
                <a:lnTo>
                  <a:pt x="251" y="96"/>
                </a:lnTo>
                <a:lnTo>
                  <a:pt x="249" y="88"/>
                </a:lnTo>
                <a:lnTo>
                  <a:pt x="246" y="81"/>
                </a:lnTo>
                <a:lnTo>
                  <a:pt x="243" y="73"/>
                </a:lnTo>
                <a:lnTo>
                  <a:pt x="239" y="65"/>
                </a:lnTo>
                <a:lnTo>
                  <a:pt x="235" y="58"/>
                </a:lnTo>
                <a:lnTo>
                  <a:pt x="231" y="52"/>
                </a:lnTo>
                <a:lnTo>
                  <a:pt x="226" y="45"/>
                </a:lnTo>
                <a:lnTo>
                  <a:pt x="220" y="39"/>
                </a:lnTo>
                <a:lnTo>
                  <a:pt x="215" y="34"/>
                </a:lnTo>
                <a:lnTo>
                  <a:pt x="208" y="28"/>
                </a:lnTo>
                <a:lnTo>
                  <a:pt x="202" y="23"/>
                </a:lnTo>
                <a:lnTo>
                  <a:pt x="195" y="19"/>
                </a:lnTo>
                <a:lnTo>
                  <a:pt x="188" y="15"/>
                </a:lnTo>
                <a:lnTo>
                  <a:pt x="181" y="11"/>
                </a:lnTo>
                <a:lnTo>
                  <a:pt x="174" y="8"/>
                </a:lnTo>
                <a:lnTo>
                  <a:pt x="166" y="6"/>
                </a:lnTo>
                <a:lnTo>
                  <a:pt x="158" y="3"/>
                </a:lnTo>
                <a:lnTo>
                  <a:pt x="150" y="2"/>
                </a:lnTo>
                <a:lnTo>
                  <a:pt x="142" y="1"/>
                </a:lnTo>
                <a:lnTo>
                  <a:pt x="134" y="0"/>
                </a:lnTo>
                <a:lnTo>
                  <a:pt x="126" y="0"/>
                </a:lnTo>
                <a:lnTo>
                  <a:pt x="118" y="0"/>
                </a:lnTo>
                <a:lnTo>
                  <a:pt x="110" y="1"/>
                </a:lnTo>
                <a:lnTo>
                  <a:pt x="102" y="3"/>
                </a:lnTo>
                <a:lnTo>
                  <a:pt x="94" y="4"/>
                </a:lnTo>
                <a:lnTo>
                  <a:pt x="87" y="7"/>
                </a:lnTo>
                <a:lnTo>
                  <a:pt x="79" y="10"/>
                </a:lnTo>
                <a:lnTo>
                  <a:pt x="72" y="13"/>
                </a:lnTo>
                <a:lnTo>
                  <a:pt x="65" y="17"/>
                </a:lnTo>
                <a:lnTo>
                  <a:pt x="58" y="21"/>
                </a:lnTo>
                <a:lnTo>
                  <a:pt x="51" y="26"/>
                </a:lnTo>
                <a:lnTo>
                  <a:pt x="45" y="31"/>
                </a:lnTo>
                <a:lnTo>
                  <a:pt x="39" y="36"/>
                </a:lnTo>
                <a:lnTo>
                  <a:pt x="34" y="42"/>
                </a:lnTo>
                <a:lnTo>
                  <a:pt x="28" y="48"/>
                </a:lnTo>
                <a:lnTo>
                  <a:pt x="24" y="55"/>
                </a:lnTo>
                <a:lnTo>
                  <a:pt x="19" y="62"/>
                </a:lnTo>
                <a:lnTo>
                  <a:pt x="15" y="70"/>
                </a:lnTo>
                <a:lnTo>
                  <a:pt x="12" y="77"/>
                </a:lnTo>
                <a:lnTo>
                  <a:pt x="9" y="85"/>
                </a:lnTo>
                <a:lnTo>
                  <a:pt x="6" y="92"/>
                </a:lnTo>
                <a:lnTo>
                  <a:pt x="3" y="100"/>
                </a:lnTo>
                <a:lnTo>
                  <a:pt x="2" y="108"/>
                </a:lnTo>
                <a:lnTo>
                  <a:pt x="1" y="116"/>
                </a:lnTo>
                <a:lnTo>
                  <a:pt x="0" y="124"/>
                </a:lnTo>
                <a:lnTo>
                  <a:pt x="0" y="132"/>
                </a:lnTo>
                <a:lnTo>
                  <a:pt x="1" y="140"/>
                </a:lnTo>
                <a:lnTo>
                  <a:pt x="2" y="148"/>
                </a:lnTo>
                <a:lnTo>
                  <a:pt x="3" y="156"/>
                </a:lnTo>
                <a:lnTo>
                  <a:pt x="6" y="164"/>
                </a:lnTo>
                <a:lnTo>
                  <a:pt x="9" y="172"/>
                </a:lnTo>
                <a:lnTo>
                  <a:pt x="12" y="179"/>
                </a:lnTo>
                <a:lnTo>
                  <a:pt x="15" y="186"/>
                </a:lnTo>
                <a:lnTo>
                  <a:pt x="19" y="193"/>
                </a:lnTo>
                <a:lnTo>
                  <a:pt x="24" y="200"/>
                </a:lnTo>
                <a:lnTo>
                  <a:pt x="28" y="207"/>
                </a:lnTo>
                <a:lnTo>
                  <a:pt x="34" y="213"/>
                </a:lnTo>
                <a:lnTo>
                  <a:pt x="39" y="219"/>
                </a:lnTo>
                <a:lnTo>
                  <a:pt x="45" y="224"/>
                </a:lnTo>
                <a:lnTo>
                  <a:pt x="51" y="229"/>
                </a:lnTo>
                <a:lnTo>
                  <a:pt x="58" y="234"/>
                </a:lnTo>
                <a:lnTo>
                  <a:pt x="65" y="238"/>
                </a:lnTo>
                <a:lnTo>
                  <a:pt x="72" y="242"/>
                </a:lnTo>
                <a:lnTo>
                  <a:pt x="79" y="245"/>
                </a:lnTo>
                <a:lnTo>
                  <a:pt x="87" y="248"/>
                </a:lnTo>
                <a:lnTo>
                  <a:pt x="94" y="251"/>
                </a:lnTo>
                <a:lnTo>
                  <a:pt x="102" y="253"/>
                </a:lnTo>
                <a:lnTo>
                  <a:pt x="110" y="254"/>
                </a:lnTo>
                <a:lnTo>
                  <a:pt x="118" y="255"/>
                </a:lnTo>
                <a:lnTo>
                  <a:pt x="126" y="255"/>
                </a:lnTo>
                <a:lnTo>
                  <a:pt x="134" y="255"/>
                </a:lnTo>
                <a:lnTo>
                  <a:pt x="142" y="255"/>
                </a:lnTo>
                <a:lnTo>
                  <a:pt x="150" y="253"/>
                </a:lnTo>
                <a:lnTo>
                  <a:pt x="158" y="252"/>
                </a:lnTo>
                <a:lnTo>
                  <a:pt x="166" y="250"/>
                </a:lnTo>
                <a:lnTo>
                  <a:pt x="174" y="247"/>
                </a:lnTo>
                <a:lnTo>
                  <a:pt x="181" y="244"/>
                </a:lnTo>
                <a:lnTo>
                  <a:pt x="188" y="240"/>
                </a:lnTo>
                <a:lnTo>
                  <a:pt x="195" y="236"/>
                </a:lnTo>
                <a:lnTo>
                  <a:pt x="196" y="23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5" name="AutoShape 135"/>
          <xdr:cNvSpPr>
            <a:spLocks noChangeAspect="1"/>
          </xdr:cNvSpPr>
        </xdr:nvSpPr>
        <xdr:spPr>
          <a:xfrm>
            <a:off x="1559" y="380"/>
            <a:ext cx="1" cy="3"/>
          </a:xfrm>
          <a:custGeom>
            <a:pathLst>
              <a:path h="108" w="61">
                <a:moveTo>
                  <a:pt x="0" y="108"/>
                </a:moveTo>
                <a:lnTo>
                  <a:pt x="7" y="104"/>
                </a:lnTo>
                <a:lnTo>
                  <a:pt x="13" y="99"/>
                </a:lnTo>
                <a:lnTo>
                  <a:pt x="20" y="94"/>
                </a:lnTo>
                <a:lnTo>
                  <a:pt x="25" y="88"/>
                </a:lnTo>
                <a:lnTo>
                  <a:pt x="31" y="82"/>
                </a:lnTo>
                <a:lnTo>
                  <a:pt x="36" y="75"/>
                </a:lnTo>
                <a:lnTo>
                  <a:pt x="40" y="69"/>
                </a:lnTo>
                <a:lnTo>
                  <a:pt x="44" y="62"/>
                </a:lnTo>
                <a:lnTo>
                  <a:pt x="48" y="55"/>
                </a:lnTo>
                <a:lnTo>
                  <a:pt x="51" y="47"/>
                </a:lnTo>
                <a:lnTo>
                  <a:pt x="54" y="40"/>
                </a:lnTo>
                <a:lnTo>
                  <a:pt x="56" y="32"/>
                </a:lnTo>
                <a:lnTo>
                  <a:pt x="58" y="24"/>
                </a:lnTo>
                <a:lnTo>
                  <a:pt x="59" y="16"/>
                </a:lnTo>
                <a:lnTo>
                  <a:pt x="60" y="8"/>
                </a:lnTo>
                <a:lnTo>
                  <a:pt x="60" y="0"/>
                </a:lnTo>
                <a:lnTo>
                  <a:pt x="6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6" name="AutoShape 136"/>
          <xdr:cNvSpPr>
            <a:spLocks noChangeAspect="1"/>
          </xdr:cNvSpPr>
        </xdr:nvSpPr>
        <xdr:spPr>
          <a:xfrm>
            <a:off x="1505" y="423"/>
            <a:ext cx="3" cy="15"/>
          </a:xfrm>
          <a:custGeom>
            <a:pathLst>
              <a:path h="543" w="97">
                <a:moveTo>
                  <a:pt x="0" y="0"/>
                </a:moveTo>
                <a:lnTo>
                  <a:pt x="97" y="0"/>
                </a:lnTo>
                <a:lnTo>
                  <a:pt x="97" y="543"/>
                </a:lnTo>
                <a:lnTo>
                  <a:pt x="0" y="543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7" name="AutoShape 137"/>
          <xdr:cNvSpPr>
            <a:spLocks noChangeAspect="1"/>
          </xdr:cNvSpPr>
        </xdr:nvSpPr>
        <xdr:spPr>
          <a:xfrm>
            <a:off x="1602" y="423"/>
            <a:ext cx="2" cy="15"/>
          </a:xfrm>
          <a:custGeom>
            <a:pathLst>
              <a:path h="543" w="95">
                <a:moveTo>
                  <a:pt x="0" y="0"/>
                </a:moveTo>
                <a:lnTo>
                  <a:pt x="95" y="0"/>
                </a:lnTo>
                <a:lnTo>
                  <a:pt x="95" y="543"/>
                </a:lnTo>
                <a:lnTo>
                  <a:pt x="0" y="543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8" name="AutoShape 138"/>
          <xdr:cNvSpPr>
            <a:spLocks noChangeAspect="1"/>
          </xdr:cNvSpPr>
        </xdr:nvSpPr>
        <xdr:spPr>
          <a:xfrm>
            <a:off x="1484" y="448"/>
            <a:ext cx="1" cy="37"/>
          </a:xfrm>
          <a:custGeom>
            <a:pathLst>
              <a:path h="1372" w="1">
                <a:moveTo>
                  <a:pt x="0" y="0"/>
                </a:moveTo>
                <a:lnTo>
                  <a:pt x="0" y="1372"/>
                </a:lnTo>
                <a:lnTo>
                  <a:pt x="1" y="137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9" name="AutoShape 139"/>
          <xdr:cNvSpPr>
            <a:spLocks noChangeAspect="1"/>
          </xdr:cNvSpPr>
        </xdr:nvSpPr>
        <xdr:spPr>
          <a:xfrm>
            <a:off x="1628" y="448"/>
            <a:ext cx="1" cy="37"/>
          </a:xfrm>
          <a:custGeom>
            <a:pathLst>
              <a:path h="1372" w="1">
                <a:moveTo>
                  <a:pt x="0" y="0"/>
                </a:moveTo>
                <a:lnTo>
                  <a:pt x="0" y="1372"/>
                </a:lnTo>
                <a:lnTo>
                  <a:pt x="1" y="137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0" name="AutoShape 140"/>
          <xdr:cNvSpPr>
            <a:spLocks noChangeAspect="1"/>
          </xdr:cNvSpPr>
        </xdr:nvSpPr>
        <xdr:spPr>
          <a:xfrm>
            <a:off x="1635" y="448"/>
            <a:ext cx="1" cy="37"/>
          </a:xfrm>
          <a:custGeom>
            <a:pathLst>
              <a:path h="1372" w="1">
                <a:moveTo>
                  <a:pt x="0" y="0"/>
                </a:moveTo>
                <a:lnTo>
                  <a:pt x="0" y="1372"/>
                </a:lnTo>
                <a:lnTo>
                  <a:pt x="1" y="137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1" name="AutoShape 141"/>
          <xdr:cNvSpPr>
            <a:spLocks noChangeAspect="1"/>
          </xdr:cNvSpPr>
        </xdr:nvSpPr>
        <xdr:spPr>
          <a:xfrm>
            <a:off x="1737" y="361"/>
            <a:ext cx="36" cy="1"/>
          </a:xfrm>
          <a:custGeom>
            <a:pathLst>
              <a:path h="0" w="1340">
                <a:moveTo>
                  <a:pt x="0" y="0"/>
                </a:moveTo>
                <a:lnTo>
                  <a:pt x="1339" y="0"/>
                </a:lnTo>
                <a:lnTo>
                  <a:pt x="134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2" name="AutoShape 142"/>
          <xdr:cNvSpPr>
            <a:spLocks noChangeAspect="1"/>
          </xdr:cNvSpPr>
        </xdr:nvSpPr>
        <xdr:spPr>
          <a:xfrm>
            <a:off x="1664" y="380"/>
            <a:ext cx="45" cy="1"/>
          </a:xfrm>
          <a:custGeom>
            <a:pathLst>
              <a:path h="0" w="1692">
                <a:moveTo>
                  <a:pt x="0" y="0"/>
                </a:moveTo>
                <a:lnTo>
                  <a:pt x="1691" y="0"/>
                </a:lnTo>
                <a:lnTo>
                  <a:pt x="169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3" name="AutoShape 143"/>
          <xdr:cNvSpPr>
            <a:spLocks noChangeAspect="1"/>
          </xdr:cNvSpPr>
        </xdr:nvSpPr>
        <xdr:spPr>
          <a:xfrm>
            <a:off x="1736" y="434"/>
            <a:ext cx="37" cy="1"/>
          </a:xfrm>
          <a:custGeom>
            <a:pathLst>
              <a:path h="0" w="1372">
                <a:moveTo>
                  <a:pt x="0" y="0"/>
                </a:moveTo>
                <a:lnTo>
                  <a:pt x="1371" y="0"/>
                </a:lnTo>
                <a:lnTo>
                  <a:pt x="137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4" name="AutoShape 144"/>
          <xdr:cNvSpPr>
            <a:spLocks noChangeAspect="1"/>
          </xdr:cNvSpPr>
        </xdr:nvSpPr>
        <xdr:spPr>
          <a:xfrm>
            <a:off x="1436" y="272"/>
            <a:ext cx="5" cy="5"/>
          </a:xfrm>
          <a:custGeom>
            <a:pathLst>
              <a:path h="192" w="191">
                <a:moveTo>
                  <a:pt x="0" y="192"/>
                </a:moveTo>
                <a:lnTo>
                  <a:pt x="190" y="0"/>
                </a:lnTo>
                <a:lnTo>
                  <a:pt x="19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5" name="AutoShape 145"/>
          <xdr:cNvSpPr>
            <a:spLocks noChangeAspect="1"/>
          </xdr:cNvSpPr>
        </xdr:nvSpPr>
        <xdr:spPr>
          <a:xfrm>
            <a:off x="1667" y="272"/>
            <a:ext cx="5" cy="5"/>
          </a:xfrm>
          <a:custGeom>
            <a:pathLst>
              <a:path h="192" w="192">
                <a:moveTo>
                  <a:pt x="0" y="192"/>
                </a:moveTo>
                <a:lnTo>
                  <a:pt x="191" y="0"/>
                </a:lnTo>
                <a:lnTo>
                  <a:pt x="19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6" name="AutoShape 146"/>
          <xdr:cNvSpPr>
            <a:spLocks noChangeAspect="1"/>
          </xdr:cNvSpPr>
        </xdr:nvSpPr>
        <xdr:spPr>
          <a:xfrm>
            <a:off x="1473" y="479"/>
            <a:ext cx="5" cy="5"/>
          </a:xfrm>
          <a:custGeom>
            <a:pathLst>
              <a:path h="191" w="193">
                <a:moveTo>
                  <a:pt x="0" y="191"/>
                </a:moveTo>
                <a:lnTo>
                  <a:pt x="192" y="0"/>
                </a:lnTo>
                <a:lnTo>
                  <a:pt x="19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7" name="AutoShape 147"/>
          <xdr:cNvSpPr>
            <a:spLocks noChangeAspect="1"/>
          </xdr:cNvSpPr>
        </xdr:nvSpPr>
        <xdr:spPr>
          <a:xfrm>
            <a:off x="1481" y="479"/>
            <a:ext cx="5" cy="5"/>
          </a:xfrm>
          <a:custGeom>
            <a:pathLst>
              <a:path h="191" w="193">
                <a:moveTo>
                  <a:pt x="0" y="191"/>
                </a:moveTo>
                <a:lnTo>
                  <a:pt x="192" y="0"/>
                </a:lnTo>
                <a:lnTo>
                  <a:pt x="19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8" name="AutoShape 148"/>
          <xdr:cNvSpPr>
            <a:spLocks noChangeAspect="1"/>
          </xdr:cNvSpPr>
        </xdr:nvSpPr>
        <xdr:spPr>
          <a:xfrm>
            <a:off x="1625" y="479"/>
            <a:ext cx="5" cy="5"/>
          </a:xfrm>
          <a:custGeom>
            <a:pathLst>
              <a:path h="191" w="192">
                <a:moveTo>
                  <a:pt x="0" y="191"/>
                </a:moveTo>
                <a:lnTo>
                  <a:pt x="191" y="0"/>
                </a:lnTo>
                <a:lnTo>
                  <a:pt x="19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9" name="AutoShape 149"/>
          <xdr:cNvSpPr>
            <a:spLocks noChangeAspect="1"/>
          </xdr:cNvSpPr>
        </xdr:nvSpPr>
        <xdr:spPr>
          <a:xfrm>
            <a:off x="1633" y="479"/>
            <a:ext cx="5" cy="5"/>
          </a:xfrm>
          <a:custGeom>
            <a:pathLst>
              <a:path h="191" w="192">
                <a:moveTo>
                  <a:pt x="0" y="191"/>
                </a:moveTo>
                <a:lnTo>
                  <a:pt x="191" y="0"/>
                </a:lnTo>
                <a:lnTo>
                  <a:pt x="19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0" name="AutoShape 150"/>
          <xdr:cNvSpPr>
            <a:spLocks noChangeAspect="1"/>
          </xdr:cNvSpPr>
        </xdr:nvSpPr>
        <xdr:spPr>
          <a:xfrm>
            <a:off x="1767" y="304"/>
            <a:ext cx="1" cy="130"/>
          </a:xfrm>
          <a:custGeom>
            <a:pathLst>
              <a:path h="4821" w="1">
                <a:moveTo>
                  <a:pt x="0" y="0"/>
                </a:moveTo>
                <a:lnTo>
                  <a:pt x="0" y="4821"/>
                </a:lnTo>
                <a:lnTo>
                  <a:pt x="1" y="482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1" name="AutoShape 151"/>
          <xdr:cNvSpPr>
            <a:spLocks noChangeAspect="1"/>
          </xdr:cNvSpPr>
        </xdr:nvSpPr>
        <xdr:spPr>
          <a:xfrm>
            <a:off x="1703" y="326"/>
            <a:ext cx="1" cy="108"/>
          </a:xfrm>
          <a:custGeom>
            <a:pathLst>
              <a:path h="3991" w="1">
                <a:moveTo>
                  <a:pt x="0" y="0"/>
                </a:moveTo>
                <a:lnTo>
                  <a:pt x="0" y="3991"/>
                </a:lnTo>
                <a:lnTo>
                  <a:pt x="1" y="399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2" name="AutoShape 152"/>
          <xdr:cNvSpPr>
            <a:spLocks noChangeAspect="1"/>
          </xdr:cNvSpPr>
        </xdr:nvSpPr>
        <xdr:spPr>
          <a:xfrm>
            <a:off x="1701" y="324"/>
            <a:ext cx="5" cy="5"/>
          </a:xfrm>
          <a:custGeom>
            <a:pathLst>
              <a:path h="192" w="193">
                <a:moveTo>
                  <a:pt x="0" y="192"/>
                </a:moveTo>
                <a:lnTo>
                  <a:pt x="192" y="0"/>
                </a:lnTo>
                <a:lnTo>
                  <a:pt x="19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3" name="AutoShape 153"/>
          <xdr:cNvSpPr>
            <a:spLocks noChangeAspect="1"/>
          </xdr:cNvSpPr>
        </xdr:nvSpPr>
        <xdr:spPr>
          <a:xfrm>
            <a:off x="1701" y="377"/>
            <a:ext cx="5" cy="6"/>
          </a:xfrm>
          <a:custGeom>
            <a:pathLst>
              <a:path h="191" w="193">
                <a:moveTo>
                  <a:pt x="0" y="191"/>
                </a:moveTo>
                <a:lnTo>
                  <a:pt x="192" y="0"/>
                </a:lnTo>
                <a:lnTo>
                  <a:pt x="19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4" name="AutoShape 154"/>
          <xdr:cNvSpPr>
            <a:spLocks noChangeAspect="1"/>
          </xdr:cNvSpPr>
        </xdr:nvSpPr>
        <xdr:spPr>
          <a:xfrm>
            <a:off x="1701" y="432"/>
            <a:ext cx="5" cy="5"/>
          </a:xfrm>
          <a:custGeom>
            <a:pathLst>
              <a:path h="191" w="193">
                <a:moveTo>
                  <a:pt x="0" y="191"/>
                </a:moveTo>
                <a:lnTo>
                  <a:pt x="192" y="0"/>
                </a:lnTo>
                <a:lnTo>
                  <a:pt x="19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5" name="AutoShape 155"/>
          <xdr:cNvSpPr>
            <a:spLocks noChangeAspect="1"/>
          </xdr:cNvSpPr>
        </xdr:nvSpPr>
        <xdr:spPr>
          <a:xfrm>
            <a:off x="1765" y="301"/>
            <a:ext cx="5" cy="6"/>
          </a:xfrm>
          <a:custGeom>
            <a:pathLst>
              <a:path h="192" w="193">
                <a:moveTo>
                  <a:pt x="0" y="192"/>
                </a:moveTo>
                <a:lnTo>
                  <a:pt x="192" y="0"/>
                </a:lnTo>
                <a:lnTo>
                  <a:pt x="19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6" name="AutoShape 156"/>
          <xdr:cNvSpPr>
            <a:spLocks noChangeAspect="1"/>
          </xdr:cNvSpPr>
        </xdr:nvSpPr>
        <xdr:spPr>
          <a:xfrm>
            <a:off x="1765" y="358"/>
            <a:ext cx="5" cy="6"/>
          </a:xfrm>
          <a:custGeom>
            <a:pathLst>
              <a:path h="192" w="193">
                <a:moveTo>
                  <a:pt x="0" y="192"/>
                </a:moveTo>
                <a:lnTo>
                  <a:pt x="192" y="0"/>
                </a:lnTo>
                <a:lnTo>
                  <a:pt x="19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7" name="AutoShape 157"/>
          <xdr:cNvSpPr>
            <a:spLocks noChangeAspect="1"/>
          </xdr:cNvSpPr>
        </xdr:nvSpPr>
        <xdr:spPr>
          <a:xfrm>
            <a:off x="1765" y="432"/>
            <a:ext cx="5" cy="5"/>
          </a:xfrm>
          <a:custGeom>
            <a:pathLst>
              <a:path h="191" w="193">
                <a:moveTo>
                  <a:pt x="0" y="191"/>
                </a:moveTo>
                <a:lnTo>
                  <a:pt x="192" y="0"/>
                </a:lnTo>
                <a:lnTo>
                  <a:pt x="19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8" name="AutoShape 158"/>
          <xdr:cNvSpPr>
            <a:spLocks noChangeAspect="1"/>
          </xdr:cNvSpPr>
        </xdr:nvSpPr>
        <xdr:spPr>
          <a:xfrm>
            <a:off x="1360" y="324"/>
            <a:ext cx="6" cy="5"/>
          </a:xfrm>
          <a:custGeom>
            <a:pathLst>
              <a:path h="192" w="192">
                <a:moveTo>
                  <a:pt x="0" y="192"/>
                </a:moveTo>
                <a:lnTo>
                  <a:pt x="191" y="0"/>
                </a:lnTo>
                <a:lnTo>
                  <a:pt x="19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9" name="AutoShape 159"/>
          <xdr:cNvSpPr>
            <a:spLocks noChangeAspect="1"/>
          </xdr:cNvSpPr>
        </xdr:nvSpPr>
        <xdr:spPr>
          <a:xfrm>
            <a:off x="1360" y="315"/>
            <a:ext cx="6" cy="5"/>
          </a:xfrm>
          <a:custGeom>
            <a:pathLst>
              <a:path h="192" w="192">
                <a:moveTo>
                  <a:pt x="0" y="192"/>
                </a:moveTo>
                <a:lnTo>
                  <a:pt x="191" y="0"/>
                </a:lnTo>
                <a:lnTo>
                  <a:pt x="19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0" name="AutoShape 160"/>
          <xdr:cNvSpPr>
            <a:spLocks noChangeAspect="1"/>
          </xdr:cNvSpPr>
        </xdr:nvSpPr>
        <xdr:spPr>
          <a:xfrm>
            <a:off x="1360" y="301"/>
            <a:ext cx="6" cy="6"/>
          </a:xfrm>
          <a:custGeom>
            <a:pathLst>
              <a:path h="192" w="192">
                <a:moveTo>
                  <a:pt x="0" y="192"/>
                </a:moveTo>
                <a:lnTo>
                  <a:pt x="191" y="0"/>
                </a:lnTo>
                <a:lnTo>
                  <a:pt x="19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1" name="AutoShape 161"/>
          <xdr:cNvSpPr>
            <a:spLocks noChangeAspect="1"/>
          </xdr:cNvSpPr>
        </xdr:nvSpPr>
        <xdr:spPr>
          <a:xfrm>
            <a:off x="1363" y="304"/>
            <a:ext cx="1" cy="133"/>
          </a:xfrm>
          <a:custGeom>
            <a:pathLst>
              <a:path h="4916" w="1">
                <a:moveTo>
                  <a:pt x="0" y="0"/>
                </a:moveTo>
                <a:lnTo>
                  <a:pt x="0" y="4916"/>
                </a:lnTo>
                <a:lnTo>
                  <a:pt x="1" y="491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2" name="AutoShape 162"/>
          <xdr:cNvSpPr>
            <a:spLocks noChangeAspect="1"/>
          </xdr:cNvSpPr>
        </xdr:nvSpPr>
        <xdr:spPr>
          <a:xfrm>
            <a:off x="1398" y="311"/>
            <a:ext cx="38" cy="1"/>
          </a:xfrm>
          <a:custGeom>
            <a:pathLst>
              <a:path h="0" w="1405">
                <a:moveTo>
                  <a:pt x="0" y="0"/>
                </a:moveTo>
                <a:lnTo>
                  <a:pt x="1404" y="0"/>
                </a:lnTo>
                <a:lnTo>
                  <a:pt x="1405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3" name="AutoShape 163"/>
          <xdr:cNvSpPr>
            <a:spLocks noChangeAspect="1"/>
          </xdr:cNvSpPr>
        </xdr:nvSpPr>
        <xdr:spPr>
          <a:xfrm>
            <a:off x="1396" y="309"/>
            <a:ext cx="5" cy="5"/>
          </a:xfrm>
          <a:custGeom>
            <a:pathLst>
              <a:path h="192" w="191">
                <a:moveTo>
                  <a:pt x="0" y="192"/>
                </a:moveTo>
                <a:lnTo>
                  <a:pt x="190" y="0"/>
                </a:lnTo>
                <a:lnTo>
                  <a:pt x="19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4" name="AutoShape 164"/>
          <xdr:cNvSpPr>
            <a:spLocks noChangeAspect="1"/>
          </xdr:cNvSpPr>
        </xdr:nvSpPr>
        <xdr:spPr>
          <a:xfrm>
            <a:off x="1362" y="326"/>
            <a:ext cx="26" cy="1"/>
          </a:xfrm>
          <a:custGeom>
            <a:pathLst>
              <a:path h="0" w="956">
                <a:moveTo>
                  <a:pt x="0" y="0"/>
                </a:moveTo>
                <a:lnTo>
                  <a:pt x="955" y="0"/>
                </a:lnTo>
                <a:lnTo>
                  <a:pt x="956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5" name="AutoShape 165"/>
          <xdr:cNvSpPr>
            <a:spLocks noChangeAspect="1"/>
          </xdr:cNvSpPr>
        </xdr:nvSpPr>
        <xdr:spPr>
          <a:xfrm>
            <a:off x="1362" y="318"/>
            <a:ext cx="26" cy="1"/>
          </a:xfrm>
          <a:custGeom>
            <a:pathLst>
              <a:path h="0" w="956">
                <a:moveTo>
                  <a:pt x="0" y="0"/>
                </a:moveTo>
                <a:lnTo>
                  <a:pt x="955" y="0"/>
                </a:lnTo>
                <a:lnTo>
                  <a:pt x="956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6" name="AutoShape 166"/>
          <xdr:cNvSpPr>
            <a:spLocks noChangeAspect="1"/>
          </xdr:cNvSpPr>
        </xdr:nvSpPr>
        <xdr:spPr>
          <a:xfrm>
            <a:off x="1362" y="304"/>
            <a:ext cx="26" cy="1"/>
          </a:xfrm>
          <a:custGeom>
            <a:pathLst>
              <a:path h="0" w="956">
                <a:moveTo>
                  <a:pt x="0" y="0"/>
                </a:moveTo>
                <a:lnTo>
                  <a:pt x="955" y="0"/>
                </a:lnTo>
                <a:lnTo>
                  <a:pt x="956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7" name="AutoShape 167"/>
          <xdr:cNvSpPr>
            <a:spLocks noChangeAspect="1"/>
          </xdr:cNvSpPr>
        </xdr:nvSpPr>
        <xdr:spPr>
          <a:xfrm>
            <a:off x="1362" y="437"/>
            <a:ext cx="26" cy="1"/>
          </a:xfrm>
          <a:custGeom>
            <a:pathLst>
              <a:path h="0" w="956">
                <a:moveTo>
                  <a:pt x="0" y="0"/>
                </a:moveTo>
                <a:lnTo>
                  <a:pt x="955" y="0"/>
                </a:lnTo>
                <a:lnTo>
                  <a:pt x="956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8" name="AutoShape 168"/>
          <xdr:cNvSpPr>
            <a:spLocks noChangeAspect="1"/>
          </xdr:cNvSpPr>
        </xdr:nvSpPr>
        <xdr:spPr>
          <a:xfrm>
            <a:off x="1360" y="434"/>
            <a:ext cx="6" cy="5"/>
          </a:xfrm>
          <a:custGeom>
            <a:pathLst>
              <a:path h="192" w="192">
                <a:moveTo>
                  <a:pt x="0" y="192"/>
                </a:moveTo>
                <a:lnTo>
                  <a:pt x="191" y="0"/>
                </a:lnTo>
                <a:lnTo>
                  <a:pt x="19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9" name="AutoShape 169"/>
          <xdr:cNvSpPr>
            <a:spLocks noChangeAspect="1"/>
          </xdr:cNvSpPr>
        </xdr:nvSpPr>
        <xdr:spPr>
          <a:xfrm>
            <a:off x="1398" y="380"/>
            <a:ext cx="38" cy="1"/>
          </a:xfrm>
          <a:custGeom>
            <a:pathLst>
              <a:path h="0" w="1405">
                <a:moveTo>
                  <a:pt x="0" y="0"/>
                </a:moveTo>
                <a:lnTo>
                  <a:pt x="1404" y="0"/>
                </a:lnTo>
                <a:lnTo>
                  <a:pt x="1405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0" name="AutoShape 170"/>
          <xdr:cNvSpPr>
            <a:spLocks noChangeAspect="1"/>
          </xdr:cNvSpPr>
        </xdr:nvSpPr>
        <xdr:spPr>
          <a:xfrm>
            <a:off x="1399" y="311"/>
            <a:ext cx="1" cy="69"/>
          </a:xfrm>
          <a:custGeom>
            <a:pathLst>
              <a:path h="2544" w="1">
                <a:moveTo>
                  <a:pt x="0" y="0"/>
                </a:moveTo>
                <a:lnTo>
                  <a:pt x="0" y="2544"/>
                </a:lnTo>
                <a:lnTo>
                  <a:pt x="1" y="2544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1" name="AutoShape 171"/>
          <xdr:cNvSpPr>
            <a:spLocks noChangeAspect="1"/>
          </xdr:cNvSpPr>
        </xdr:nvSpPr>
        <xdr:spPr>
          <a:xfrm>
            <a:off x="1418" y="311"/>
            <a:ext cx="1" cy="69"/>
          </a:xfrm>
          <a:custGeom>
            <a:pathLst>
              <a:path h="2544" w="1">
                <a:moveTo>
                  <a:pt x="0" y="0"/>
                </a:moveTo>
                <a:lnTo>
                  <a:pt x="0" y="2544"/>
                </a:lnTo>
                <a:lnTo>
                  <a:pt x="1" y="2544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2" name="AutoShape 172"/>
          <xdr:cNvSpPr>
            <a:spLocks noChangeAspect="1"/>
          </xdr:cNvSpPr>
        </xdr:nvSpPr>
        <xdr:spPr>
          <a:xfrm>
            <a:off x="1396" y="377"/>
            <a:ext cx="5" cy="6"/>
          </a:xfrm>
          <a:custGeom>
            <a:pathLst>
              <a:path h="192" w="191">
                <a:moveTo>
                  <a:pt x="0" y="192"/>
                </a:moveTo>
                <a:lnTo>
                  <a:pt x="190" y="0"/>
                </a:lnTo>
                <a:lnTo>
                  <a:pt x="19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3" name="AutoShape 173"/>
          <xdr:cNvSpPr>
            <a:spLocks noChangeAspect="1"/>
          </xdr:cNvSpPr>
        </xdr:nvSpPr>
        <xdr:spPr>
          <a:xfrm>
            <a:off x="1416" y="377"/>
            <a:ext cx="5" cy="6"/>
          </a:xfrm>
          <a:custGeom>
            <a:pathLst>
              <a:path h="192" w="193">
                <a:moveTo>
                  <a:pt x="0" y="192"/>
                </a:moveTo>
                <a:lnTo>
                  <a:pt x="192" y="0"/>
                </a:lnTo>
                <a:lnTo>
                  <a:pt x="19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4" name="AutoShape 174"/>
          <xdr:cNvSpPr>
            <a:spLocks noChangeAspect="1"/>
          </xdr:cNvSpPr>
        </xdr:nvSpPr>
        <xdr:spPr>
          <a:xfrm>
            <a:off x="1416" y="359"/>
            <a:ext cx="5" cy="5"/>
          </a:xfrm>
          <a:custGeom>
            <a:pathLst>
              <a:path h="192" w="193">
                <a:moveTo>
                  <a:pt x="0" y="192"/>
                </a:moveTo>
                <a:lnTo>
                  <a:pt x="192" y="0"/>
                </a:lnTo>
                <a:lnTo>
                  <a:pt x="19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5" name="AutoShape 175"/>
          <xdr:cNvSpPr>
            <a:spLocks noChangeAspect="1"/>
          </xdr:cNvSpPr>
        </xdr:nvSpPr>
        <xdr:spPr>
          <a:xfrm>
            <a:off x="1416" y="309"/>
            <a:ext cx="5" cy="5"/>
          </a:xfrm>
          <a:custGeom>
            <a:pathLst>
              <a:path h="192" w="193">
                <a:moveTo>
                  <a:pt x="0" y="192"/>
                </a:moveTo>
                <a:lnTo>
                  <a:pt x="192" y="0"/>
                </a:lnTo>
                <a:lnTo>
                  <a:pt x="193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6" name="AutoShape 176"/>
          <xdr:cNvSpPr>
            <a:spLocks noChangeAspect="1"/>
          </xdr:cNvSpPr>
        </xdr:nvSpPr>
        <xdr:spPr>
          <a:xfrm>
            <a:off x="1418" y="362"/>
            <a:ext cx="18" cy="1"/>
          </a:xfrm>
          <a:custGeom>
            <a:pathLst>
              <a:path h="0" w="658">
                <a:moveTo>
                  <a:pt x="0" y="0"/>
                </a:moveTo>
                <a:lnTo>
                  <a:pt x="657" y="0"/>
                </a:lnTo>
                <a:lnTo>
                  <a:pt x="658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0</xdr:colOff>
      <xdr:row>2</xdr:row>
      <xdr:rowOff>0</xdr:rowOff>
    </xdr:from>
    <xdr:to>
      <xdr:col>11</xdr:col>
      <xdr:colOff>9525</xdr:colOff>
      <xdr:row>10</xdr:row>
      <xdr:rowOff>19050</xdr:rowOff>
    </xdr:to>
    <xdr:pic>
      <xdr:nvPicPr>
        <xdr:cNvPr id="177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495300"/>
          <a:ext cx="14382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11</xdr:col>
      <xdr:colOff>9525</xdr:colOff>
      <xdr:row>43</xdr:row>
      <xdr:rowOff>19050</xdr:rowOff>
    </xdr:to>
    <xdr:pic>
      <xdr:nvPicPr>
        <xdr:cNvPr id="178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8667750"/>
          <a:ext cx="14382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11</xdr:col>
      <xdr:colOff>9525</xdr:colOff>
      <xdr:row>77</xdr:row>
      <xdr:rowOff>19050</xdr:rowOff>
    </xdr:to>
    <xdr:pic>
      <xdr:nvPicPr>
        <xdr:cNvPr id="179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7087850"/>
          <a:ext cx="14382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11</xdr:col>
      <xdr:colOff>9525</xdr:colOff>
      <xdr:row>111</xdr:row>
      <xdr:rowOff>19050</xdr:rowOff>
    </xdr:to>
    <xdr:pic>
      <xdr:nvPicPr>
        <xdr:cNvPr id="180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25507950"/>
          <a:ext cx="14382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137</xdr:row>
      <xdr:rowOff>0</xdr:rowOff>
    </xdr:from>
    <xdr:to>
      <xdr:col>11</xdr:col>
      <xdr:colOff>9525</xdr:colOff>
      <xdr:row>145</xdr:row>
      <xdr:rowOff>19050</xdr:rowOff>
    </xdr:to>
    <xdr:pic>
      <xdr:nvPicPr>
        <xdr:cNvPr id="181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33928050"/>
          <a:ext cx="14382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171</xdr:row>
      <xdr:rowOff>0</xdr:rowOff>
    </xdr:from>
    <xdr:to>
      <xdr:col>11</xdr:col>
      <xdr:colOff>9525</xdr:colOff>
      <xdr:row>179</xdr:row>
      <xdr:rowOff>19050</xdr:rowOff>
    </xdr:to>
    <xdr:pic>
      <xdr:nvPicPr>
        <xdr:cNvPr id="182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42348150"/>
          <a:ext cx="14382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205</xdr:row>
      <xdr:rowOff>0</xdr:rowOff>
    </xdr:from>
    <xdr:to>
      <xdr:col>11</xdr:col>
      <xdr:colOff>9525</xdr:colOff>
      <xdr:row>213</xdr:row>
      <xdr:rowOff>19050</xdr:rowOff>
    </xdr:to>
    <xdr:pic>
      <xdr:nvPicPr>
        <xdr:cNvPr id="183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50768250"/>
          <a:ext cx="14382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239</xdr:row>
      <xdr:rowOff>0</xdr:rowOff>
    </xdr:from>
    <xdr:to>
      <xdr:col>11</xdr:col>
      <xdr:colOff>9525</xdr:colOff>
      <xdr:row>247</xdr:row>
      <xdr:rowOff>19050</xdr:rowOff>
    </xdr:to>
    <xdr:pic>
      <xdr:nvPicPr>
        <xdr:cNvPr id="184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59188350"/>
          <a:ext cx="14382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273</xdr:row>
      <xdr:rowOff>0</xdr:rowOff>
    </xdr:from>
    <xdr:to>
      <xdr:col>11</xdr:col>
      <xdr:colOff>9525</xdr:colOff>
      <xdr:row>281</xdr:row>
      <xdr:rowOff>19050</xdr:rowOff>
    </xdr:to>
    <xdr:pic>
      <xdr:nvPicPr>
        <xdr:cNvPr id="185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67608450"/>
          <a:ext cx="14382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307</xdr:row>
      <xdr:rowOff>0</xdr:rowOff>
    </xdr:from>
    <xdr:to>
      <xdr:col>11</xdr:col>
      <xdr:colOff>9525</xdr:colOff>
      <xdr:row>315</xdr:row>
      <xdr:rowOff>19050</xdr:rowOff>
    </xdr:to>
    <xdr:pic>
      <xdr:nvPicPr>
        <xdr:cNvPr id="186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76028550"/>
          <a:ext cx="14382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341</xdr:row>
      <xdr:rowOff>0</xdr:rowOff>
    </xdr:from>
    <xdr:to>
      <xdr:col>11</xdr:col>
      <xdr:colOff>9525</xdr:colOff>
      <xdr:row>349</xdr:row>
      <xdr:rowOff>19050</xdr:rowOff>
    </xdr:to>
    <xdr:pic>
      <xdr:nvPicPr>
        <xdr:cNvPr id="187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84448650"/>
          <a:ext cx="14382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375</xdr:row>
      <xdr:rowOff>0</xdr:rowOff>
    </xdr:from>
    <xdr:to>
      <xdr:col>11</xdr:col>
      <xdr:colOff>9525</xdr:colOff>
      <xdr:row>383</xdr:row>
      <xdr:rowOff>19050</xdr:rowOff>
    </xdr:to>
    <xdr:pic>
      <xdr:nvPicPr>
        <xdr:cNvPr id="188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92868750"/>
          <a:ext cx="14382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409</xdr:row>
      <xdr:rowOff>0</xdr:rowOff>
    </xdr:from>
    <xdr:to>
      <xdr:col>11</xdr:col>
      <xdr:colOff>9525</xdr:colOff>
      <xdr:row>417</xdr:row>
      <xdr:rowOff>19050</xdr:rowOff>
    </xdr:to>
    <xdr:pic>
      <xdr:nvPicPr>
        <xdr:cNvPr id="189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01288850"/>
          <a:ext cx="14382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443</xdr:row>
      <xdr:rowOff>0</xdr:rowOff>
    </xdr:from>
    <xdr:to>
      <xdr:col>11</xdr:col>
      <xdr:colOff>9525</xdr:colOff>
      <xdr:row>451</xdr:row>
      <xdr:rowOff>19050</xdr:rowOff>
    </xdr:to>
    <xdr:pic>
      <xdr:nvPicPr>
        <xdr:cNvPr id="190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09708950"/>
          <a:ext cx="14382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477</xdr:row>
      <xdr:rowOff>0</xdr:rowOff>
    </xdr:from>
    <xdr:to>
      <xdr:col>11</xdr:col>
      <xdr:colOff>9525</xdr:colOff>
      <xdr:row>485</xdr:row>
      <xdr:rowOff>19050</xdr:rowOff>
    </xdr:to>
    <xdr:pic>
      <xdr:nvPicPr>
        <xdr:cNvPr id="191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8129050"/>
          <a:ext cx="14382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511</xdr:row>
      <xdr:rowOff>0</xdr:rowOff>
    </xdr:from>
    <xdr:to>
      <xdr:col>11</xdr:col>
      <xdr:colOff>9525</xdr:colOff>
      <xdr:row>519</xdr:row>
      <xdr:rowOff>19050</xdr:rowOff>
    </xdr:to>
    <xdr:pic>
      <xdr:nvPicPr>
        <xdr:cNvPr id="192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26549150"/>
          <a:ext cx="14382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545</xdr:row>
      <xdr:rowOff>0</xdr:rowOff>
    </xdr:from>
    <xdr:to>
      <xdr:col>11</xdr:col>
      <xdr:colOff>9525</xdr:colOff>
      <xdr:row>553</xdr:row>
      <xdr:rowOff>19050</xdr:rowOff>
    </xdr:to>
    <xdr:pic>
      <xdr:nvPicPr>
        <xdr:cNvPr id="193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34969250"/>
          <a:ext cx="14382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0</xdr:rowOff>
    </xdr:from>
    <xdr:to>
      <xdr:col>13</xdr:col>
      <xdr:colOff>142875</xdr:colOff>
      <xdr:row>9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571500"/>
          <a:ext cx="14382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13</xdr:col>
      <xdr:colOff>142875</xdr:colOff>
      <xdr:row>39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9144000"/>
          <a:ext cx="14382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3</xdr:row>
      <xdr:rowOff>0</xdr:rowOff>
    </xdr:from>
    <xdr:to>
      <xdr:col>37</xdr:col>
      <xdr:colOff>95250</xdr:colOff>
      <xdr:row>14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0" y="742950"/>
          <a:ext cx="48768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34</xdr:col>
      <xdr:colOff>76200</xdr:colOff>
      <xdr:row>34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7181850"/>
          <a:ext cx="3733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34</xdr:col>
      <xdr:colOff>76200</xdr:colOff>
      <xdr:row>69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15849600"/>
          <a:ext cx="37338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40</xdr:col>
      <xdr:colOff>76200</xdr:colOff>
      <xdr:row>113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26498550"/>
          <a:ext cx="60198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176</xdr:row>
      <xdr:rowOff>0</xdr:rowOff>
    </xdr:from>
    <xdr:to>
      <xdr:col>35</xdr:col>
      <xdr:colOff>9525</xdr:colOff>
      <xdr:row>202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1162050" y="43586400"/>
          <a:ext cx="4181475" cy="657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6"/>
  <sheetViews>
    <sheetView showGridLines="0" zoomScaleSheetLayoutView="100" workbookViewId="0" topLeftCell="A31">
      <selection activeCell="BF6" sqref="BF6"/>
    </sheetView>
  </sheetViews>
  <sheetFormatPr defaultColWidth="8.88671875" defaultRowHeight="19.5" customHeight="1"/>
  <cols>
    <col min="1" max="16384" width="1.77734375" style="78" customWidth="1"/>
  </cols>
  <sheetData>
    <row r="1" spans="1:7" ht="19.5" customHeight="1">
      <c r="A1" s="82" t="s">
        <v>251</v>
      </c>
      <c r="B1" s="82"/>
      <c r="C1" s="82"/>
      <c r="D1" s="82"/>
      <c r="E1" s="82"/>
      <c r="F1" s="82"/>
      <c r="G1" s="82"/>
    </row>
    <row r="2" spans="1:7" ht="19.5" customHeight="1">
      <c r="A2" s="83" t="s">
        <v>252</v>
      </c>
      <c r="B2" s="82"/>
      <c r="C2" s="82"/>
      <c r="D2" s="82"/>
      <c r="E2" s="82"/>
      <c r="F2" s="82"/>
      <c r="G2" s="82"/>
    </row>
    <row r="3" spans="1:7" ht="19.5" customHeight="1">
      <c r="A3" s="84"/>
      <c r="B3" s="77" t="s">
        <v>253</v>
      </c>
      <c r="C3" s="77"/>
      <c r="D3" s="77"/>
      <c r="E3" s="77"/>
      <c r="F3" s="77"/>
      <c r="G3" s="77"/>
    </row>
    <row r="4" spans="1:13" ht="19.5" customHeight="1">
      <c r="A4" s="84" t="s">
        <v>254</v>
      </c>
      <c r="B4" s="77"/>
      <c r="C4" s="77"/>
      <c r="D4" s="77"/>
      <c r="E4" s="77"/>
      <c r="F4" s="77"/>
      <c r="M4" s="119" t="s">
        <v>255</v>
      </c>
    </row>
    <row r="13" spans="1:15" ht="19.5" customHeight="1">
      <c r="A13" s="84"/>
      <c r="B13" s="85" t="s">
        <v>256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</row>
    <row r="14" spans="1:15" ht="19.5" customHeight="1">
      <c r="A14" s="84"/>
      <c r="B14" s="1" t="s">
        <v>257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</row>
    <row r="15" spans="1:15" ht="19.5" customHeight="1">
      <c r="A15" s="84"/>
      <c r="B15" s="85" t="s">
        <v>258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5" ht="19.5" customHeight="1">
      <c r="A16" s="84"/>
      <c r="B16" s="85" t="s">
        <v>259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1:15" ht="19.5" customHeight="1">
      <c r="A17" s="84"/>
      <c r="B17" s="85" t="s">
        <v>260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1:44" ht="19.5" customHeight="1">
      <c r="A18" s="84"/>
      <c r="B18" s="1" t="s">
        <v>261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AR18" s="1"/>
    </row>
    <row r="19" spans="1:15" ht="19.5" customHeight="1">
      <c r="A19" s="84"/>
      <c r="B19" s="85" t="s">
        <v>262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1:15" ht="19.5" customHeight="1">
      <c r="A20" s="84"/>
      <c r="B20" s="85" t="s">
        <v>263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1:15" ht="19.5" customHeight="1">
      <c r="A21" s="84"/>
      <c r="B21" s="85" t="s">
        <v>260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</row>
    <row r="22" spans="3:18" ht="19.5" customHeight="1">
      <c r="C22" s="77"/>
      <c r="D22" s="77"/>
      <c r="E22" s="77"/>
      <c r="F22" s="77"/>
      <c r="G22" s="77"/>
      <c r="H22" s="77"/>
      <c r="I22" s="77"/>
      <c r="J22" s="77"/>
      <c r="K22" s="79"/>
      <c r="L22" s="79"/>
      <c r="M22" s="77"/>
      <c r="N22" s="77"/>
      <c r="O22" s="77"/>
      <c r="P22" s="77"/>
      <c r="Q22" s="77"/>
      <c r="R22" s="77"/>
    </row>
    <row r="23" spans="2:8" ht="19.5" customHeight="1">
      <c r="B23" s="76" t="s">
        <v>49</v>
      </c>
      <c r="H23" s="76" t="s">
        <v>50</v>
      </c>
    </row>
    <row r="24" ht="19.5" customHeight="1">
      <c r="C24" s="120" t="s">
        <v>51</v>
      </c>
    </row>
    <row r="25" ht="19.5" customHeight="1">
      <c r="C25" s="76" t="s">
        <v>52</v>
      </c>
    </row>
    <row r="26" spans="3:40" ht="19.5" customHeight="1">
      <c r="C26" s="77"/>
      <c r="D26" s="77"/>
      <c r="E26" s="77"/>
      <c r="F26" s="77"/>
      <c r="G26" s="77"/>
      <c r="H26" s="77"/>
      <c r="I26" s="77"/>
      <c r="J26" s="77"/>
      <c r="K26" s="79"/>
      <c r="L26" s="79"/>
      <c r="M26" s="77"/>
      <c r="N26" s="77"/>
      <c r="O26" s="77"/>
      <c r="P26" s="77"/>
      <c r="Q26" s="77"/>
      <c r="R26" s="77"/>
      <c r="AK26" s="77"/>
      <c r="AL26" s="79" t="s">
        <v>264</v>
      </c>
      <c r="AM26" s="79"/>
      <c r="AN26" s="80"/>
    </row>
    <row r="27" spans="3:42" ht="19.5" customHeight="1">
      <c r="C27" s="93" t="s">
        <v>265</v>
      </c>
      <c r="D27" s="94"/>
      <c r="E27" s="94"/>
      <c r="F27" s="95"/>
      <c r="G27" s="93" t="s">
        <v>266</v>
      </c>
      <c r="H27" s="94"/>
      <c r="I27" s="94"/>
      <c r="J27" s="95"/>
      <c r="K27" s="92" t="s">
        <v>267</v>
      </c>
      <c r="L27" s="92"/>
      <c r="M27" s="92"/>
      <c r="N27" s="92"/>
      <c r="O27" s="92"/>
      <c r="P27" s="92"/>
      <c r="Q27" s="96" t="s">
        <v>268</v>
      </c>
      <c r="R27" s="96"/>
      <c r="S27" s="96"/>
      <c r="T27" s="96"/>
      <c r="U27" s="96"/>
      <c r="V27" s="96"/>
      <c r="W27" s="92" t="s">
        <v>269</v>
      </c>
      <c r="X27" s="92"/>
      <c r="Y27" s="92"/>
      <c r="Z27" s="92"/>
      <c r="AA27" s="92"/>
      <c r="AB27" s="92" t="s">
        <v>270</v>
      </c>
      <c r="AC27" s="92"/>
      <c r="AD27" s="92"/>
      <c r="AE27" s="92"/>
      <c r="AF27" s="92"/>
      <c r="AG27" s="92" t="s">
        <v>271</v>
      </c>
      <c r="AH27" s="92"/>
      <c r="AI27" s="92"/>
      <c r="AJ27" s="92"/>
      <c r="AK27" s="92"/>
      <c r="AL27" s="92" t="s">
        <v>272</v>
      </c>
      <c r="AM27" s="92"/>
      <c r="AN27" s="92"/>
      <c r="AO27" s="92"/>
      <c r="AP27" s="92"/>
    </row>
    <row r="28" spans="3:42" ht="19.5" customHeight="1">
      <c r="C28" s="121" t="s">
        <v>273</v>
      </c>
      <c r="D28" s="122"/>
      <c r="E28" s="122"/>
      <c r="F28" s="123"/>
      <c r="G28" s="124">
        <v>1</v>
      </c>
      <c r="H28" s="125"/>
      <c r="I28" s="125"/>
      <c r="J28" s="126"/>
      <c r="K28" s="121">
        <v>40</v>
      </c>
      <c r="L28" s="122"/>
      <c r="M28" s="122"/>
      <c r="N28" s="122"/>
      <c r="O28" s="122"/>
      <c r="P28" s="123"/>
      <c r="Q28" s="121" t="s">
        <v>274</v>
      </c>
      <c r="R28" s="122"/>
      <c r="S28" s="122"/>
      <c r="T28" s="122"/>
      <c r="U28" s="122"/>
      <c r="V28" s="123"/>
      <c r="W28" s="121">
        <v>0.4</v>
      </c>
      <c r="X28" s="122"/>
      <c r="Y28" s="122"/>
      <c r="Z28" s="122"/>
      <c r="AA28" s="123"/>
      <c r="AB28" s="121">
        <f aca="true" t="shared" si="0" ref="AB28:AB34">W28/K28</f>
        <v>0.01</v>
      </c>
      <c r="AC28" s="122"/>
      <c r="AD28" s="122"/>
      <c r="AE28" s="122"/>
      <c r="AF28" s="123"/>
      <c r="AG28" s="121">
        <f aca="true" t="shared" si="1" ref="AG28:AG34">IF(AB28&lt;=0.05,W28,IF(AB28&lt;0.3,(1.1-2*AB28)*W28,0.15*K28))</f>
        <v>0.4</v>
      </c>
      <c r="AH28" s="122"/>
      <c r="AI28" s="122"/>
      <c r="AJ28" s="122"/>
      <c r="AK28" s="123"/>
      <c r="AL28" s="121">
        <f aca="true" t="shared" si="2" ref="AL28:AL56">AG28*2</f>
        <v>0.8</v>
      </c>
      <c r="AM28" s="122"/>
      <c r="AN28" s="122"/>
      <c r="AO28" s="122"/>
      <c r="AP28" s="123"/>
    </row>
    <row r="29" spans="3:42" ht="19.5" customHeight="1">
      <c r="C29" s="121" t="s">
        <v>275</v>
      </c>
      <c r="D29" s="122"/>
      <c r="E29" s="122"/>
      <c r="F29" s="123"/>
      <c r="G29" s="124">
        <v>1</v>
      </c>
      <c r="H29" s="125"/>
      <c r="I29" s="125"/>
      <c r="J29" s="126"/>
      <c r="K29" s="121">
        <v>40</v>
      </c>
      <c r="L29" s="122"/>
      <c r="M29" s="122"/>
      <c r="N29" s="122"/>
      <c r="O29" s="122"/>
      <c r="P29" s="123"/>
      <c r="Q29" s="121" t="s">
        <v>274</v>
      </c>
      <c r="R29" s="122"/>
      <c r="S29" s="122"/>
      <c r="T29" s="122"/>
      <c r="U29" s="122"/>
      <c r="V29" s="123"/>
      <c r="W29" s="121">
        <v>0.4</v>
      </c>
      <c r="X29" s="122"/>
      <c r="Y29" s="122"/>
      <c r="Z29" s="122"/>
      <c r="AA29" s="123"/>
      <c r="AB29" s="121">
        <f t="shared" si="0"/>
        <v>0.01</v>
      </c>
      <c r="AC29" s="122"/>
      <c r="AD29" s="122"/>
      <c r="AE29" s="122"/>
      <c r="AF29" s="123"/>
      <c r="AG29" s="121">
        <f t="shared" si="1"/>
        <v>0.4</v>
      </c>
      <c r="AH29" s="122"/>
      <c r="AI29" s="122"/>
      <c r="AJ29" s="122"/>
      <c r="AK29" s="123"/>
      <c r="AL29" s="121">
        <f t="shared" si="2"/>
        <v>0.8</v>
      </c>
      <c r="AM29" s="122"/>
      <c r="AN29" s="122"/>
      <c r="AO29" s="122"/>
      <c r="AP29" s="123"/>
    </row>
    <row r="30" spans="3:42" ht="19.5" customHeight="1">
      <c r="C30" s="121" t="s">
        <v>276</v>
      </c>
      <c r="D30" s="122"/>
      <c r="E30" s="122"/>
      <c r="F30" s="123"/>
      <c r="G30" s="124">
        <v>2</v>
      </c>
      <c r="H30" s="125"/>
      <c r="I30" s="125"/>
      <c r="J30" s="126"/>
      <c r="K30" s="121">
        <v>40</v>
      </c>
      <c r="L30" s="122"/>
      <c r="M30" s="122"/>
      <c r="N30" s="122"/>
      <c r="O30" s="122"/>
      <c r="P30" s="123"/>
      <c r="Q30" s="121" t="s">
        <v>274</v>
      </c>
      <c r="R30" s="122"/>
      <c r="S30" s="122"/>
      <c r="T30" s="122"/>
      <c r="U30" s="122"/>
      <c r="V30" s="123"/>
      <c r="W30" s="121">
        <v>0.4</v>
      </c>
      <c r="X30" s="122"/>
      <c r="Y30" s="122"/>
      <c r="Z30" s="122"/>
      <c r="AA30" s="123"/>
      <c r="AB30" s="121">
        <f t="shared" si="0"/>
        <v>0.01</v>
      </c>
      <c r="AC30" s="122"/>
      <c r="AD30" s="122"/>
      <c r="AE30" s="122"/>
      <c r="AF30" s="123"/>
      <c r="AG30" s="121">
        <f t="shared" si="1"/>
        <v>0.4</v>
      </c>
      <c r="AH30" s="122"/>
      <c r="AI30" s="122"/>
      <c r="AJ30" s="122"/>
      <c r="AK30" s="123"/>
      <c r="AL30" s="121">
        <f t="shared" si="2"/>
        <v>0.8</v>
      </c>
      <c r="AM30" s="122"/>
      <c r="AN30" s="122"/>
      <c r="AO30" s="122"/>
      <c r="AP30" s="123"/>
    </row>
    <row r="31" spans="3:42" ht="19.5" customHeight="1">
      <c r="C31" s="121" t="s">
        <v>277</v>
      </c>
      <c r="D31" s="122"/>
      <c r="E31" s="122"/>
      <c r="F31" s="123"/>
      <c r="G31" s="124">
        <v>3</v>
      </c>
      <c r="H31" s="125"/>
      <c r="I31" s="125"/>
      <c r="J31" s="126"/>
      <c r="K31" s="121">
        <v>40</v>
      </c>
      <c r="L31" s="122"/>
      <c r="M31" s="122"/>
      <c r="N31" s="122"/>
      <c r="O31" s="122"/>
      <c r="P31" s="123"/>
      <c r="Q31" s="121" t="s">
        <v>274</v>
      </c>
      <c r="R31" s="122"/>
      <c r="S31" s="122"/>
      <c r="T31" s="122"/>
      <c r="U31" s="122"/>
      <c r="V31" s="123"/>
      <c r="W31" s="121">
        <v>0.4</v>
      </c>
      <c r="X31" s="122"/>
      <c r="Y31" s="122"/>
      <c r="Z31" s="122"/>
      <c r="AA31" s="123"/>
      <c r="AB31" s="121">
        <f t="shared" si="0"/>
        <v>0.01</v>
      </c>
      <c r="AC31" s="122"/>
      <c r="AD31" s="122"/>
      <c r="AE31" s="122"/>
      <c r="AF31" s="123"/>
      <c r="AG31" s="121">
        <f t="shared" si="1"/>
        <v>0.4</v>
      </c>
      <c r="AH31" s="122"/>
      <c r="AI31" s="122"/>
      <c r="AJ31" s="122"/>
      <c r="AK31" s="123"/>
      <c r="AL31" s="121">
        <f t="shared" si="2"/>
        <v>0.8</v>
      </c>
      <c r="AM31" s="122"/>
      <c r="AN31" s="122"/>
      <c r="AO31" s="122"/>
      <c r="AP31" s="123"/>
    </row>
    <row r="32" spans="3:42" ht="19.5" customHeight="1">
      <c r="C32" s="121" t="s">
        <v>278</v>
      </c>
      <c r="D32" s="122"/>
      <c r="E32" s="122"/>
      <c r="F32" s="123"/>
      <c r="G32" s="124">
        <v>3</v>
      </c>
      <c r="H32" s="125"/>
      <c r="I32" s="125"/>
      <c r="J32" s="126"/>
      <c r="K32" s="121">
        <v>40</v>
      </c>
      <c r="L32" s="122"/>
      <c r="M32" s="122"/>
      <c r="N32" s="122"/>
      <c r="O32" s="122"/>
      <c r="P32" s="123"/>
      <c r="Q32" s="121" t="s">
        <v>274</v>
      </c>
      <c r="R32" s="122"/>
      <c r="S32" s="122"/>
      <c r="T32" s="122"/>
      <c r="U32" s="122"/>
      <c r="V32" s="123"/>
      <c r="W32" s="121">
        <v>0.4</v>
      </c>
      <c r="X32" s="122"/>
      <c r="Y32" s="122"/>
      <c r="Z32" s="122"/>
      <c r="AA32" s="123"/>
      <c r="AB32" s="121">
        <f t="shared" si="0"/>
        <v>0.01</v>
      </c>
      <c r="AC32" s="122"/>
      <c r="AD32" s="122"/>
      <c r="AE32" s="122"/>
      <c r="AF32" s="123"/>
      <c r="AG32" s="121">
        <f t="shared" si="1"/>
        <v>0.4</v>
      </c>
      <c r="AH32" s="122"/>
      <c r="AI32" s="122"/>
      <c r="AJ32" s="122"/>
      <c r="AK32" s="123"/>
      <c r="AL32" s="121">
        <f t="shared" si="2"/>
        <v>0.8</v>
      </c>
      <c r="AM32" s="122"/>
      <c r="AN32" s="122"/>
      <c r="AO32" s="122"/>
      <c r="AP32" s="123"/>
    </row>
    <row r="33" spans="3:42" ht="19.5" customHeight="1">
      <c r="C33" s="121" t="s">
        <v>279</v>
      </c>
      <c r="D33" s="122"/>
      <c r="E33" s="122"/>
      <c r="F33" s="123"/>
      <c r="G33" s="124">
        <v>4</v>
      </c>
      <c r="H33" s="125"/>
      <c r="I33" s="125"/>
      <c r="J33" s="126"/>
      <c r="K33" s="121">
        <v>40</v>
      </c>
      <c r="L33" s="122"/>
      <c r="M33" s="122"/>
      <c r="N33" s="122"/>
      <c r="O33" s="122"/>
      <c r="P33" s="123"/>
      <c r="Q33" s="121" t="s">
        <v>274</v>
      </c>
      <c r="R33" s="122"/>
      <c r="S33" s="122"/>
      <c r="T33" s="122"/>
      <c r="U33" s="122"/>
      <c r="V33" s="123"/>
      <c r="W33" s="121">
        <v>0.4</v>
      </c>
      <c r="X33" s="122"/>
      <c r="Y33" s="122"/>
      <c r="Z33" s="122"/>
      <c r="AA33" s="123"/>
      <c r="AB33" s="121">
        <f t="shared" si="0"/>
        <v>0.01</v>
      </c>
      <c r="AC33" s="122"/>
      <c r="AD33" s="122"/>
      <c r="AE33" s="122"/>
      <c r="AF33" s="123"/>
      <c r="AG33" s="121">
        <f t="shared" si="1"/>
        <v>0.4</v>
      </c>
      <c r="AH33" s="122"/>
      <c r="AI33" s="122"/>
      <c r="AJ33" s="122"/>
      <c r="AK33" s="123"/>
      <c r="AL33" s="121">
        <f t="shared" si="2"/>
        <v>0.8</v>
      </c>
      <c r="AM33" s="122"/>
      <c r="AN33" s="122"/>
      <c r="AO33" s="122"/>
      <c r="AP33" s="123"/>
    </row>
    <row r="34" spans="3:42" ht="19.5" customHeight="1">
      <c r="C34" s="121" t="s">
        <v>280</v>
      </c>
      <c r="D34" s="122"/>
      <c r="E34" s="122"/>
      <c r="F34" s="123"/>
      <c r="G34" s="124">
        <v>5</v>
      </c>
      <c r="H34" s="125"/>
      <c r="I34" s="125"/>
      <c r="J34" s="126"/>
      <c r="K34" s="121">
        <v>40</v>
      </c>
      <c r="L34" s="122"/>
      <c r="M34" s="122"/>
      <c r="N34" s="122"/>
      <c r="O34" s="122"/>
      <c r="P34" s="123"/>
      <c r="Q34" s="121" t="s">
        <v>274</v>
      </c>
      <c r="R34" s="122"/>
      <c r="S34" s="122"/>
      <c r="T34" s="122"/>
      <c r="U34" s="122"/>
      <c r="V34" s="123"/>
      <c r="W34" s="121">
        <v>0.4</v>
      </c>
      <c r="X34" s="122"/>
      <c r="Y34" s="122"/>
      <c r="Z34" s="122"/>
      <c r="AA34" s="123"/>
      <c r="AB34" s="121">
        <f t="shared" si="0"/>
        <v>0.01</v>
      </c>
      <c r="AC34" s="122"/>
      <c r="AD34" s="122"/>
      <c r="AE34" s="122"/>
      <c r="AF34" s="123"/>
      <c r="AG34" s="121">
        <f t="shared" si="1"/>
        <v>0.4</v>
      </c>
      <c r="AH34" s="122"/>
      <c r="AI34" s="122"/>
      <c r="AJ34" s="122"/>
      <c r="AK34" s="123"/>
      <c r="AL34" s="121">
        <f t="shared" si="2"/>
        <v>0.8</v>
      </c>
      <c r="AM34" s="122"/>
      <c r="AN34" s="122"/>
      <c r="AO34" s="122"/>
      <c r="AP34" s="123"/>
    </row>
    <row r="35" spans="3:42" ht="19.5" customHeight="1">
      <c r="C35" s="121" t="s">
        <v>281</v>
      </c>
      <c r="D35" s="122"/>
      <c r="E35" s="122"/>
      <c r="F35" s="123"/>
      <c r="G35" s="124">
        <v>5</v>
      </c>
      <c r="H35" s="125"/>
      <c r="I35" s="125"/>
      <c r="J35" s="126"/>
      <c r="K35" s="121" t="s">
        <v>61</v>
      </c>
      <c r="L35" s="122"/>
      <c r="M35" s="122"/>
      <c r="N35" s="122"/>
      <c r="O35" s="122"/>
      <c r="P35" s="123"/>
      <c r="Q35" s="121">
        <v>7.5</v>
      </c>
      <c r="R35" s="122"/>
      <c r="S35" s="122"/>
      <c r="T35" s="122"/>
      <c r="U35" s="122"/>
      <c r="V35" s="123"/>
      <c r="W35" s="121" t="s">
        <v>54</v>
      </c>
      <c r="X35" s="122"/>
      <c r="Y35" s="122"/>
      <c r="Z35" s="122"/>
      <c r="AA35" s="123"/>
      <c r="AB35" s="121" t="s">
        <v>54</v>
      </c>
      <c r="AC35" s="122"/>
      <c r="AD35" s="122"/>
      <c r="AE35" s="122"/>
      <c r="AF35" s="123"/>
      <c r="AG35" s="121">
        <v>0.4</v>
      </c>
      <c r="AH35" s="122"/>
      <c r="AI35" s="122"/>
      <c r="AJ35" s="122"/>
      <c r="AK35" s="123"/>
      <c r="AL35" s="121">
        <f t="shared" si="2"/>
        <v>0.8</v>
      </c>
      <c r="AM35" s="122"/>
      <c r="AN35" s="122"/>
      <c r="AO35" s="122"/>
      <c r="AP35" s="123"/>
    </row>
    <row r="36" spans="3:42" ht="19.5" customHeight="1">
      <c r="C36" s="121" t="s">
        <v>282</v>
      </c>
      <c r="D36" s="122"/>
      <c r="E36" s="122"/>
      <c r="F36" s="123"/>
      <c r="G36" s="124">
        <v>5</v>
      </c>
      <c r="H36" s="125"/>
      <c r="I36" s="125"/>
      <c r="J36" s="126"/>
      <c r="K36" s="121" t="s">
        <v>283</v>
      </c>
      <c r="L36" s="122"/>
      <c r="M36" s="122"/>
      <c r="N36" s="122"/>
      <c r="O36" s="122"/>
      <c r="P36" s="123"/>
      <c r="Q36" s="121">
        <v>6.25</v>
      </c>
      <c r="R36" s="122"/>
      <c r="S36" s="122"/>
      <c r="T36" s="122"/>
      <c r="U36" s="122"/>
      <c r="V36" s="123"/>
      <c r="W36" s="121" t="s">
        <v>274</v>
      </c>
      <c r="X36" s="122"/>
      <c r="Y36" s="122"/>
      <c r="Z36" s="122"/>
      <c r="AA36" s="123"/>
      <c r="AB36" s="121" t="s">
        <v>274</v>
      </c>
      <c r="AC36" s="122"/>
      <c r="AD36" s="122"/>
      <c r="AE36" s="122"/>
      <c r="AF36" s="123"/>
      <c r="AG36" s="121">
        <v>0.4</v>
      </c>
      <c r="AH36" s="122"/>
      <c r="AI36" s="122"/>
      <c r="AJ36" s="122"/>
      <c r="AK36" s="123"/>
      <c r="AL36" s="121">
        <f t="shared" si="2"/>
        <v>0.8</v>
      </c>
      <c r="AM36" s="122"/>
      <c r="AN36" s="122"/>
      <c r="AO36" s="122"/>
      <c r="AP36" s="123"/>
    </row>
    <row r="37" spans="3:42" ht="19.5" customHeight="1">
      <c r="C37" s="121" t="s">
        <v>284</v>
      </c>
      <c r="D37" s="122"/>
      <c r="E37" s="122"/>
      <c r="F37" s="123"/>
      <c r="G37" s="124">
        <v>6</v>
      </c>
      <c r="H37" s="125"/>
      <c r="I37" s="125"/>
      <c r="J37" s="126"/>
      <c r="K37" s="121">
        <v>20</v>
      </c>
      <c r="L37" s="122"/>
      <c r="M37" s="122"/>
      <c r="N37" s="122"/>
      <c r="O37" s="122"/>
      <c r="P37" s="123"/>
      <c r="Q37" s="121">
        <v>0</v>
      </c>
      <c r="R37" s="122"/>
      <c r="S37" s="122"/>
      <c r="T37" s="122"/>
      <c r="U37" s="122"/>
      <c r="V37" s="123"/>
      <c r="W37" s="121">
        <v>0.4</v>
      </c>
      <c r="X37" s="122"/>
      <c r="Y37" s="122"/>
      <c r="Z37" s="122"/>
      <c r="AA37" s="123"/>
      <c r="AB37" s="121">
        <f>W37/K37</f>
        <v>0.02</v>
      </c>
      <c r="AC37" s="122"/>
      <c r="AD37" s="122"/>
      <c r="AE37" s="122"/>
      <c r="AF37" s="123"/>
      <c r="AG37" s="121">
        <f>IF(AB37&lt;=0.02,W37,IF(AB37&lt;0.3,(1.06-3.2*AB37+4.5*AB37^2)*W37,0.15*K37))</f>
        <v>0.4</v>
      </c>
      <c r="AH37" s="122"/>
      <c r="AI37" s="122"/>
      <c r="AJ37" s="122"/>
      <c r="AK37" s="123"/>
      <c r="AL37" s="121">
        <f t="shared" si="2"/>
        <v>0.8</v>
      </c>
      <c r="AM37" s="122"/>
      <c r="AN37" s="122"/>
      <c r="AO37" s="122"/>
      <c r="AP37" s="123"/>
    </row>
    <row r="38" spans="3:42" ht="19.5" customHeight="1">
      <c r="C38" s="121" t="s">
        <v>285</v>
      </c>
      <c r="D38" s="122"/>
      <c r="E38" s="122"/>
      <c r="F38" s="123"/>
      <c r="G38" s="124">
        <v>7</v>
      </c>
      <c r="H38" s="125"/>
      <c r="I38" s="125"/>
      <c r="J38" s="126"/>
      <c r="K38" s="121" t="s">
        <v>61</v>
      </c>
      <c r="L38" s="122"/>
      <c r="M38" s="122"/>
      <c r="N38" s="122"/>
      <c r="O38" s="122"/>
      <c r="P38" s="123"/>
      <c r="Q38" s="121">
        <v>6.25</v>
      </c>
      <c r="R38" s="122"/>
      <c r="S38" s="122"/>
      <c r="T38" s="122"/>
      <c r="U38" s="122"/>
      <c r="V38" s="123"/>
      <c r="W38" s="121" t="s">
        <v>54</v>
      </c>
      <c r="X38" s="122"/>
      <c r="Y38" s="122"/>
      <c r="Z38" s="122"/>
      <c r="AA38" s="123"/>
      <c r="AB38" s="121" t="s">
        <v>54</v>
      </c>
      <c r="AC38" s="122"/>
      <c r="AD38" s="122"/>
      <c r="AE38" s="122"/>
      <c r="AF38" s="123"/>
      <c r="AG38" s="121">
        <v>0.4</v>
      </c>
      <c r="AH38" s="122"/>
      <c r="AI38" s="122"/>
      <c r="AJ38" s="122"/>
      <c r="AK38" s="123"/>
      <c r="AL38" s="121">
        <f t="shared" si="2"/>
        <v>0.8</v>
      </c>
      <c r="AM38" s="122"/>
      <c r="AN38" s="122"/>
      <c r="AO38" s="122"/>
      <c r="AP38" s="123"/>
    </row>
    <row r="39" spans="3:42" ht="19.5" customHeight="1">
      <c r="C39" s="121" t="s">
        <v>281</v>
      </c>
      <c r="D39" s="122"/>
      <c r="E39" s="122"/>
      <c r="F39" s="123"/>
      <c r="G39" s="124">
        <v>7</v>
      </c>
      <c r="H39" s="125"/>
      <c r="I39" s="125"/>
      <c r="J39" s="126"/>
      <c r="K39" s="121" t="s">
        <v>283</v>
      </c>
      <c r="L39" s="122"/>
      <c r="M39" s="122"/>
      <c r="N39" s="122"/>
      <c r="O39" s="122"/>
      <c r="P39" s="123"/>
      <c r="Q39" s="121">
        <v>7.5</v>
      </c>
      <c r="R39" s="122"/>
      <c r="S39" s="122"/>
      <c r="T39" s="122"/>
      <c r="U39" s="122"/>
      <c r="V39" s="123"/>
      <c r="W39" s="121" t="s">
        <v>274</v>
      </c>
      <c r="X39" s="122"/>
      <c r="Y39" s="122"/>
      <c r="Z39" s="122"/>
      <c r="AA39" s="123"/>
      <c r="AB39" s="121" t="s">
        <v>274</v>
      </c>
      <c r="AC39" s="122"/>
      <c r="AD39" s="122"/>
      <c r="AE39" s="122"/>
      <c r="AF39" s="123"/>
      <c r="AG39" s="121">
        <v>0.4</v>
      </c>
      <c r="AH39" s="122"/>
      <c r="AI39" s="122"/>
      <c r="AJ39" s="122"/>
      <c r="AK39" s="123"/>
      <c r="AL39" s="121">
        <f t="shared" si="2"/>
        <v>0.8</v>
      </c>
      <c r="AM39" s="122"/>
      <c r="AN39" s="122"/>
      <c r="AO39" s="122"/>
      <c r="AP39" s="123"/>
    </row>
    <row r="40" spans="3:42" ht="19.5" customHeight="1">
      <c r="C40" s="121" t="s">
        <v>286</v>
      </c>
      <c r="D40" s="122"/>
      <c r="E40" s="122"/>
      <c r="F40" s="123"/>
      <c r="G40" s="124">
        <v>7</v>
      </c>
      <c r="H40" s="125"/>
      <c r="I40" s="125"/>
      <c r="J40" s="126"/>
      <c r="K40" s="121">
        <v>30</v>
      </c>
      <c r="L40" s="122"/>
      <c r="M40" s="122"/>
      <c r="N40" s="122"/>
      <c r="O40" s="122"/>
      <c r="P40" s="123"/>
      <c r="Q40" s="121" t="s">
        <v>54</v>
      </c>
      <c r="R40" s="122"/>
      <c r="S40" s="122"/>
      <c r="T40" s="122"/>
      <c r="U40" s="122"/>
      <c r="V40" s="123"/>
      <c r="W40" s="121">
        <v>0.4</v>
      </c>
      <c r="X40" s="122"/>
      <c r="Y40" s="122"/>
      <c r="Z40" s="122"/>
      <c r="AA40" s="123"/>
      <c r="AB40" s="121">
        <f>W40/K40</f>
        <v>0.013333333333333334</v>
      </c>
      <c r="AC40" s="122"/>
      <c r="AD40" s="122"/>
      <c r="AE40" s="122"/>
      <c r="AF40" s="123"/>
      <c r="AG40" s="121">
        <f>IF(AB40&lt;=0.05,W40,IF(AB40&lt;0.3,(1.1-2*AB40)*W40,0.15*K40))</f>
        <v>0.4</v>
      </c>
      <c r="AH40" s="122"/>
      <c r="AI40" s="122"/>
      <c r="AJ40" s="122"/>
      <c r="AK40" s="123"/>
      <c r="AL40" s="121">
        <f t="shared" si="2"/>
        <v>0.8</v>
      </c>
      <c r="AM40" s="122"/>
      <c r="AN40" s="122"/>
      <c r="AO40" s="122"/>
      <c r="AP40" s="123"/>
    </row>
    <row r="41" spans="3:42" ht="19.5" customHeight="1">
      <c r="C41" s="121" t="s">
        <v>287</v>
      </c>
      <c r="D41" s="122"/>
      <c r="E41" s="122"/>
      <c r="F41" s="123"/>
      <c r="G41" s="124">
        <v>8</v>
      </c>
      <c r="H41" s="125"/>
      <c r="I41" s="125"/>
      <c r="J41" s="126"/>
      <c r="K41" s="121">
        <v>30</v>
      </c>
      <c r="L41" s="122"/>
      <c r="M41" s="122"/>
      <c r="N41" s="122"/>
      <c r="O41" s="122"/>
      <c r="P41" s="123"/>
      <c r="Q41" s="121" t="s">
        <v>274</v>
      </c>
      <c r="R41" s="122"/>
      <c r="S41" s="122"/>
      <c r="T41" s="122"/>
      <c r="U41" s="122"/>
      <c r="V41" s="123"/>
      <c r="W41" s="121">
        <v>0.4</v>
      </c>
      <c r="X41" s="122"/>
      <c r="Y41" s="122"/>
      <c r="Z41" s="122"/>
      <c r="AA41" s="123"/>
      <c r="AB41" s="121">
        <f>W41/K41</f>
        <v>0.013333333333333334</v>
      </c>
      <c r="AC41" s="122"/>
      <c r="AD41" s="122"/>
      <c r="AE41" s="122"/>
      <c r="AF41" s="123"/>
      <c r="AG41" s="121">
        <f>IF(AB41&lt;=0.05,W41,IF(AB41&lt;0.3,(1.1-2*AB41)*W41,0.15*K41))</f>
        <v>0.4</v>
      </c>
      <c r="AH41" s="122"/>
      <c r="AI41" s="122"/>
      <c r="AJ41" s="122"/>
      <c r="AK41" s="123"/>
      <c r="AL41" s="121">
        <f t="shared" si="2"/>
        <v>0.8</v>
      </c>
      <c r="AM41" s="122"/>
      <c r="AN41" s="122"/>
      <c r="AO41" s="122"/>
      <c r="AP41" s="123"/>
    </row>
    <row r="42" spans="3:42" ht="19.5" customHeight="1">
      <c r="C42" s="121" t="s">
        <v>288</v>
      </c>
      <c r="D42" s="122"/>
      <c r="E42" s="122"/>
      <c r="F42" s="123"/>
      <c r="G42" s="124">
        <v>9</v>
      </c>
      <c r="H42" s="125"/>
      <c r="I42" s="125"/>
      <c r="J42" s="126"/>
      <c r="K42" s="121">
        <v>30</v>
      </c>
      <c r="L42" s="122"/>
      <c r="M42" s="122"/>
      <c r="N42" s="122"/>
      <c r="O42" s="122"/>
      <c r="P42" s="123"/>
      <c r="Q42" s="121" t="s">
        <v>274</v>
      </c>
      <c r="R42" s="122"/>
      <c r="S42" s="122"/>
      <c r="T42" s="122"/>
      <c r="U42" s="122"/>
      <c r="V42" s="123"/>
      <c r="W42" s="121">
        <v>0.4</v>
      </c>
      <c r="X42" s="122"/>
      <c r="Y42" s="122"/>
      <c r="Z42" s="122"/>
      <c r="AA42" s="123"/>
      <c r="AB42" s="121">
        <f>W42/K42</f>
        <v>0.013333333333333334</v>
      </c>
      <c r="AC42" s="122"/>
      <c r="AD42" s="122"/>
      <c r="AE42" s="122"/>
      <c r="AF42" s="123"/>
      <c r="AG42" s="121">
        <f>IF(AB42&lt;=0.05,W42,IF(AB42&lt;0.3,(1.1-2*AB42)*W42,0.15*K42))</f>
        <v>0.4</v>
      </c>
      <c r="AH42" s="122"/>
      <c r="AI42" s="122"/>
      <c r="AJ42" s="122"/>
      <c r="AK42" s="123"/>
      <c r="AL42" s="121">
        <f t="shared" si="2"/>
        <v>0.8</v>
      </c>
      <c r="AM42" s="122"/>
      <c r="AN42" s="122"/>
      <c r="AO42" s="122"/>
      <c r="AP42" s="123"/>
    </row>
    <row r="43" spans="3:42" ht="19.5" customHeight="1">
      <c r="C43" s="121" t="s">
        <v>289</v>
      </c>
      <c r="D43" s="122"/>
      <c r="E43" s="122"/>
      <c r="F43" s="123"/>
      <c r="G43" s="124">
        <v>10</v>
      </c>
      <c r="H43" s="125"/>
      <c r="I43" s="125"/>
      <c r="J43" s="126"/>
      <c r="K43" s="121">
        <v>30</v>
      </c>
      <c r="L43" s="122"/>
      <c r="M43" s="122"/>
      <c r="N43" s="122"/>
      <c r="O43" s="122"/>
      <c r="P43" s="123"/>
      <c r="Q43" s="121" t="s">
        <v>274</v>
      </c>
      <c r="R43" s="122"/>
      <c r="S43" s="122"/>
      <c r="T43" s="122"/>
      <c r="U43" s="122"/>
      <c r="V43" s="123"/>
      <c r="W43" s="121">
        <v>0.4</v>
      </c>
      <c r="X43" s="122"/>
      <c r="Y43" s="122"/>
      <c r="Z43" s="122"/>
      <c r="AA43" s="123"/>
      <c r="AB43" s="121">
        <f>W43/K43</f>
        <v>0.013333333333333334</v>
      </c>
      <c r="AC43" s="122"/>
      <c r="AD43" s="122"/>
      <c r="AE43" s="122"/>
      <c r="AF43" s="123"/>
      <c r="AG43" s="121">
        <f>IF(AB43&lt;=0.05,W43,IF(AB43&lt;0.3,(1.1-2*AB43)*W43,0.15*K43))</f>
        <v>0.4</v>
      </c>
      <c r="AH43" s="122"/>
      <c r="AI43" s="122"/>
      <c r="AJ43" s="122"/>
      <c r="AK43" s="123"/>
      <c r="AL43" s="121">
        <f t="shared" si="2"/>
        <v>0.8</v>
      </c>
      <c r="AM43" s="122"/>
      <c r="AN43" s="122"/>
      <c r="AO43" s="122"/>
      <c r="AP43" s="123"/>
    </row>
    <row r="44" spans="3:42" ht="19.5" customHeight="1">
      <c r="C44" s="121" t="s">
        <v>290</v>
      </c>
      <c r="D44" s="122"/>
      <c r="E44" s="122"/>
      <c r="F44" s="123"/>
      <c r="G44" s="124">
        <v>11</v>
      </c>
      <c r="H44" s="125"/>
      <c r="I44" s="125"/>
      <c r="J44" s="126"/>
      <c r="K44" s="121">
        <v>30</v>
      </c>
      <c r="L44" s="122"/>
      <c r="M44" s="122"/>
      <c r="N44" s="122"/>
      <c r="O44" s="122"/>
      <c r="P44" s="123"/>
      <c r="Q44" s="121" t="s">
        <v>274</v>
      </c>
      <c r="R44" s="122"/>
      <c r="S44" s="122"/>
      <c r="T44" s="122"/>
      <c r="U44" s="122"/>
      <c r="V44" s="123"/>
      <c r="W44" s="121">
        <v>0.4</v>
      </c>
      <c r="X44" s="122"/>
      <c r="Y44" s="122"/>
      <c r="Z44" s="122"/>
      <c r="AA44" s="123"/>
      <c r="AB44" s="121">
        <f>W44/K44</f>
        <v>0.013333333333333334</v>
      </c>
      <c r="AC44" s="122"/>
      <c r="AD44" s="122"/>
      <c r="AE44" s="122"/>
      <c r="AF44" s="123"/>
      <c r="AG44" s="121">
        <f>IF(AB44&lt;=0.05,W44,IF(AB44&lt;0.3,(1.1-2*AB44)*W44,0.15*K44))</f>
        <v>0.4</v>
      </c>
      <c r="AH44" s="122"/>
      <c r="AI44" s="122"/>
      <c r="AJ44" s="122"/>
      <c r="AK44" s="123"/>
      <c r="AL44" s="121">
        <f t="shared" si="2"/>
        <v>0.8</v>
      </c>
      <c r="AM44" s="122"/>
      <c r="AN44" s="122"/>
      <c r="AO44" s="122"/>
      <c r="AP44" s="123"/>
    </row>
    <row r="45" spans="3:42" ht="19.5" customHeight="1">
      <c r="C45" s="121" t="s">
        <v>281</v>
      </c>
      <c r="D45" s="122"/>
      <c r="E45" s="122"/>
      <c r="F45" s="123"/>
      <c r="G45" s="124">
        <v>11</v>
      </c>
      <c r="H45" s="125"/>
      <c r="I45" s="125"/>
      <c r="J45" s="126"/>
      <c r="K45" s="121" t="s">
        <v>61</v>
      </c>
      <c r="L45" s="122"/>
      <c r="M45" s="122"/>
      <c r="N45" s="122"/>
      <c r="O45" s="122"/>
      <c r="P45" s="123"/>
      <c r="Q45" s="121">
        <v>7.5</v>
      </c>
      <c r="R45" s="122"/>
      <c r="S45" s="122"/>
      <c r="T45" s="122"/>
      <c r="U45" s="122"/>
      <c r="V45" s="123"/>
      <c r="W45" s="121" t="s">
        <v>54</v>
      </c>
      <c r="X45" s="122"/>
      <c r="Y45" s="122"/>
      <c r="Z45" s="122"/>
      <c r="AA45" s="123"/>
      <c r="AB45" s="121" t="s">
        <v>54</v>
      </c>
      <c r="AC45" s="122"/>
      <c r="AD45" s="122"/>
      <c r="AE45" s="122"/>
      <c r="AF45" s="123"/>
      <c r="AG45" s="121">
        <v>0.4</v>
      </c>
      <c r="AH45" s="122"/>
      <c r="AI45" s="122"/>
      <c r="AJ45" s="122"/>
      <c r="AK45" s="123"/>
      <c r="AL45" s="121">
        <f t="shared" si="2"/>
        <v>0.8</v>
      </c>
      <c r="AM45" s="122"/>
      <c r="AN45" s="122"/>
      <c r="AO45" s="122"/>
      <c r="AP45" s="123"/>
    </row>
    <row r="46" spans="3:42" ht="19.5" customHeight="1">
      <c r="C46" s="121" t="s">
        <v>291</v>
      </c>
      <c r="D46" s="122"/>
      <c r="E46" s="122"/>
      <c r="F46" s="123"/>
      <c r="G46" s="124">
        <v>11</v>
      </c>
      <c r="H46" s="125"/>
      <c r="I46" s="125"/>
      <c r="J46" s="126"/>
      <c r="K46" s="121" t="s">
        <v>283</v>
      </c>
      <c r="L46" s="122"/>
      <c r="M46" s="122"/>
      <c r="N46" s="122"/>
      <c r="O46" s="122"/>
      <c r="P46" s="123"/>
      <c r="Q46" s="121">
        <v>6.25</v>
      </c>
      <c r="R46" s="122"/>
      <c r="S46" s="122"/>
      <c r="T46" s="122"/>
      <c r="U46" s="122"/>
      <c r="V46" s="123"/>
      <c r="W46" s="121" t="s">
        <v>274</v>
      </c>
      <c r="X46" s="122"/>
      <c r="Y46" s="122"/>
      <c r="Z46" s="122"/>
      <c r="AA46" s="123"/>
      <c r="AB46" s="121" t="s">
        <v>274</v>
      </c>
      <c r="AC46" s="122"/>
      <c r="AD46" s="122"/>
      <c r="AE46" s="122"/>
      <c r="AF46" s="123"/>
      <c r="AG46" s="121">
        <v>0.4</v>
      </c>
      <c r="AH46" s="122"/>
      <c r="AI46" s="122"/>
      <c r="AJ46" s="122"/>
      <c r="AK46" s="123"/>
      <c r="AL46" s="121">
        <f t="shared" si="2"/>
        <v>0.8</v>
      </c>
      <c r="AM46" s="122"/>
      <c r="AN46" s="122"/>
      <c r="AO46" s="122"/>
      <c r="AP46" s="123"/>
    </row>
    <row r="47" spans="3:42" ht="19.5" customHeight="1">
      <c r="C47" s="121" t="s">
        <v>292</v>
      </c>
      <c r="D47" s="122"/>
      <c r="E47" s="122"/>
      <c r="F47" s="123"/>
      <c r="G47" s="124">
        <v>12</v>
      </c>
      <c r="H47" s="125"/>
      <c r="I47" s="125"/>
      <c r="J47" s="126"/>
      <c r="K47" s="121">
        <v>20</v>
      </c>
      <c r="L47" s="122"/>
      <c r="M47" s="122"/>
      <c r="N47" s="122"/>
      <c r="O47" s="122"/>
      <c r="P47" s="123"/>
      <c r="Q47" s="121">
        <v>0</v>
      </c>
      <c r="R47" s="122"/>
      <c r="S47" s="122"/>
      <c r="T47" s="122"/>
      <c r="U47" s="122"/>
      <c r="V47" s="123"/>
      <c r="W47" s="121">
        <v>0.4</v>
      </c>
      <c r="X47" s="122"/>
      <c r="Y47" s="122"/>
      <c r="Z47" s="122"/>
      <c r="AA47" s="123"/>
      <c r="AB47" s="121">
        <f>W47/K47</f>
        <v>0.02</v>
      </c>
      <c r="AC47" s="122"/>
      <c r="AD47" s="122"/>
      <c r="AE47" s="122"/>
      <c r="AF47" s="123"/>
      <c r="AG47" s="121">
        <f>IF(AB47&lt;=0.02,W47,IF(AB47&lt;0.3,(1.06-3.2*AB47+4.5*AB47^2)*W47,0.15*K47))</f>
        <v>0.4</v>
      </c>
      <c r="AH47" s="122"/>
      <c r="AI47" s="122"/>
      <c r="AJ47" s="122"/>
      <c r="AK47" s="123"/>
      <c r="AL47" s="121">
        <f t="shared" si="2"/>
        <v>0.8</v>
      </c>
      <c r="AM47" s="122"/>
      <c r="AN47" s="122"/>
      <c r="AO47" s="122"/>
      <c r="AP47" s="123"/>
    </row>
    <row r="48" spans="3:42" ht="19.5" customHeight="1">
      <c r="C48" s="121" t="s">
        <v>293</v>
      </c>
      <c r="D48" s="122"/>
      <c r="E48" s="122"/>
      <c r="F48" s="123"/>
      <c r="G48" s="124">
        <v>13</v>
      </c>
      <c r="H48" s="125"/>
      <c r="I48" s="125"/>
      <c r="J48" s="126"/>
      <c r="K48" s="121" t="s">
        <v>61</v>
      </c>
      <c r="L48" s="122"/>
      <c r="M48" s="122"/>
      <c r="N48" s="122"/>
      <c r="O48" s="122"/>
      <c r="P48" s="123"/>
      <c r="Q48" s="121">
        <v>6.25</v>
      </c>
      <c r="R48" s="122"/>
      <c r="S48" s="122"/>
      <c r="T48" s="122"/>
      <c r="U48" s="122"/>
      <c r="V48" s="123"/>
      <c r="W48" s="121" t="s">
        <v>54</v>
      </c>
      <c r="X48" s="122"/>
      <c r="Y48" s="122"/>
      <c r="Z48" s="122"/>
      <c r="AA48" s="123"/>
      <c r="AB48" s="121" t="s">
        <v>54</v>
      </c>
      <c r="AC48" s="122"/>
      <c r="AD48" s="122"/>
      <c r="AE48" s="122"/>
      <c r="AF48" s="123"/>
      <c r="AG48" s="121">
        <v>0.4</v>
      </c>
      <c r="AH48" s="122"/>
      <c r="AI48" s="122"/>
      <c r="AJ48" s="122"/>
      <c r="AK48" s="123"/>
      <c r="AL48" s="121">
        <f t="shared" si="2"/>
        <v>0.8</v>
      </c>
      <c r="AM48" s="122"/>
      <c r="AN48" s="122"/>
      <c r="AO48" s="122"/>
      <c r="AP48" s="123"/>
    </row>
    <row r="49" spans="3:42" ht="19.5" customHeight="1">
      <c r="C49" s="121" t="s">
        <v>281</v>
      </c>
      <c r="D49" s="122"/>
      <c r="E49" s="122"/>
      <c r="F49" s="123"/>
      <c r="G49" s="124">
        <v>13</v>
      </c>
      <c r="H49" s="125"/>
      <c r="I49" s="125"/>
      <c r="J49" s="126"/>
      <c r="K49" s="121" t="s">
        <v>283</v>
      </c>
      <c r="L49" s="122"/>
      <c r="M49" s="122"/>
      <c r="N49" s="122"/>
      <c r="O49" s="122"/>
      <c r="P49" s="123"/>
      <c r="Q49" s="121">
        <v>7.5</v>
      </c>
      <c r="R49" s="122"/>
      <c r="S49" s="122"/>
      <c r="T49" s="122"/>
      <c r="U49" s="122"/>
      <c r="V49" s="123"/>
      <c r="W49" s="121" t="s">
        <v>274</v>
      </c>
      <c r="X49" s="122"/>
      <c r="Y49" s="122"/>
      <c r="Z49" s="122"/>
      <c r="AA49" s="123"/>
      <c r="AB49" s="121" t="s">
        <v>274</v>
      </c>
      <c r="AC49" s="122"/>
      <c r="AD49" s="122"/>
      <c r="AE49" s="122"/>
      <c r="AF49" s="123"/>
      <c r="AG49" s="121">
        <v>0.4</v>
      </c>
      <c r="AH49" s="122"/>
      <c r="AI49" s="122"/>
      <c r="AJ49" s="122"/>
      <c r="AK49" s="123"/>
      <c r="AL49" s="121">
        <f t="shared" si="2"/>
        <v>0.8</v>
      </c>
      <c r="AM49" s="122"/>
      <c r="AN49" s="122"/>
      <c r="AO49" s="122"/>
      <c r="AP49" s="123"/>
    </row>
    <row r="50" spans="3:42" ht="19.5" customHeight="1">
      <c r="C50" s="121" t="s">
        <v>294</v>
      </c>
      <c r="D50" s="122"/>
      <c r="E50" s="122"/>
      <c r="F50" s="123"/>
      <c r="G50" s="124">
        <v>13</v>
      </c>
      <c r="H50" s="125"/>
      <c r="I50" s="125"/>
      <c r="J50" s="126"/>
      <c r="K50" s="121">
        <v>40</v>
      </c>
      <c r="L50" s="122"/>
      <c r="M50" s="122"/>
      <c r="N50" s="122"/>
      <c r="O50" s="122"/>
      <c r="P50" s="123"/>
      <c r="Q50" s="121" t="s">
        <v>54</v>
      </c>
      <c r="R50" s="122"/>
      <c r="S50" s="122"/>
      <c r="T50" s="122"/>
      <c r="U50" s="122"/>
      <c r="V50" s="123"/>
      <c r="W50" s="121">
        <v>0.4</v>
      </c>
      <c r="X50" s="122"/>
      <c r="Y50" s="122"/>
      <c r="Z50" s="122"/>
      <c r="AA50" s="123"/>
      <c r="AB50" s="121">
        <f aca="true" t="shared" si="3" ref="AB50:AB56">W50/K50</f>
        <v>0.01</v>
      </c>
      <c r="AC50" s="122"/>
      <c r="AD50" s="122"/>
      <c r="AE50" s="122"/>
      <c r="AF50" s="123"/>
      <c r="AG50" s="121">
        <f aca="true" t="shared" si="4" ref="AG50:AG56">IF(AB50&lt;=0.05,W50,IF(AB50&lt;0.3,(1.1-2*AB50)*W50,0.15*K50))</f>
        <v>0.4</v>
      </c>
      <c r="AH50" s="122"/>
      <c r="AI50" s="122"/>
      <c r="AJ50" s="122"/>
      <c r="AK50" s="123"/>
      <c r="AL50" s="121">
        <f t="shared" si="2"/>
        <v>0.8</v>
      </c>
      <c r="AM50" s="122"/>
      <c r="AN50" s="122"/>
      <c r="AO50" s="122"/>
      <c r="AP50" s="123"/>
    </row>
    <row r="51" spans="3:42" ht="19.5" customHeight="1">
      <c r="C51" s="121" t="s">
        <v>295</v>
      </c>
      <c r="D51" s="122"/>
      <c r="E51" s="122"/>
      <c r="F51" s="123"/>
      <c r="G51" s="124">
        <v>14</v>
      </c>
      <c r="H51" s="125"/>
      <c r="I51" s="125"/>
      <c r="J51" s="126"/>
      <c r="K51" s="121">
        <v>40</v>
      </c>
      <c r="L51" s="122"/>
      <c r="M51" s="122"/>
      <c r="N51" s="122"/>
      <c r="O51" s="122"/>
      <c r="P51" s="123"/>
      <c r="Q51" s="121" t="s">
        <v>274</v>
      </c>
      <c r="R51" s="122"/>
      <c r="S51" s="122"/>
      <c r="T51" s="122"/>
      <c r="U51" s="122"/>
      <c r="V51" s="123"/>
      <c r="W51" s="121">
        <v>0.4</v>
      </c>
      <c r="X51" s="122"/>
      <c r="Y51" s="122"/>
      <c r="Z51" s="122"/>
      <c r="AA51" s="123"/>
      <c r="AB51" s="121">
        <f t="shared" si="3"/>
        <v>0.01</v>
      </c>
      <c r="AC51" s="122"/>
      <c r="AD51" s="122"/>
      <c r="AE51" s="122"/>
      <c r="AF51" s="123"/>
      <c r="AG51" s="121">
        <f t="shared" si="4"/>
        <v>0.4</v>
      </c>
      <c r="AH51" s="122"/>
      <c r="AI51" s="122"/>
      <c r="AJ51" s="122"/>
      <c r="AK51" s="123"/>
      <c r="AL51" s="121">
        <f t="shared" si="2"/>
        <v>0.8</v>
      </c>
      <c r="AM51" s="122"/>
      <c r="AN51" s="122"/>
      <c r="AO51" s="122"/>
      <c r="AP51" s="123"/>
    </row>
    <row r="52" spans="3:42" ht="19.5" customHeight="1">
      <c r="C52" s="121" t="s">
        <v>296</v>
      </c>
      <c r="D52" s="122"/>
      <c r="E52" s="122"/>
      <c r="F52" s="123"/>
      <c r="G52" s="124">
        <v>15</v>
      </c>
      <c r="H52" s="125"/>
      <c r="I52" s="125"/>
      <c r="J52" s="126"/>
      <c r="K52" s="121">
        <v>40</v>
      </c>
      <c r="L52" s="122"/>
      <c r="M52" s="122"/>
      <c r="N52" s="122"/>
      <c r="O52" s="122"/>
      <c r="P52" s="123"/>
      <c r="Q52" s="121" t="s">
        <v>274</v>
      </c>
      <c r="R52" s="122"/>
      <c r="S52" s="122"/>
      <c r="T52" s="122"/>
      <c r="U52" s="122"/>
      <c r="V52" s="123"/>
      <c r="W52" s="121">
        <v>0.4</v>
      </c>
      <c r="X52" s="122"/>
      <c r="Y52" s="122"/>
      <c r="Z52" s="122"/>
      <c r="AA52" s="123"/>
      <c r="AB52" s="121">
        <f t="shared" si="3"/>
        <v>0.01</v>
      </c>
      <c r="AC52" s="122"/>
      <c r="AD52" s="122"/>
      <c r="AE52" s="122"/>
      <c r="AF52" s="123"/>
      <c r="AG52" s="121">
        <f t="shared" si="4"/>
        <v>0.4</v>
      </c>
      <c r="AH52" s="122"/>
      <c r="AI52" s="122"/>
      <c r="AJ52" s="122"/>
      <c r="AK52" s="123"/>
      <c r="AL52" s="121">
        <f t="shared" si="2"/>
        <v>0.8</v>
      </c>
      <c r="AM52" s="122"/>
      <c r="AN52" s="122"/>
      <c r="AO52" s="122"/>
      <c r="AP52" s="123"/>
    </row>
    <row r="53" spans="3:42" ht="19.5" customHeight="1">
      <c r="C53" s="121" t="s">
        <v>297</v>
      </c>
      <c r="D53" s="122"/>
      <c r="E53" s="122"/>
      <c r="F53" s="123"/>
      <c r="G53" s="124">
        <v>15</v>
      </c>
      <c r="H53" s="125"/>
      <c r="I53" s="125"/>
      <c r="J53" s="126"/>
      <c r="K53" s="121">
        <v>40</v>
      </c>
      <c r="L53" s="122"/>
      <c r="M53" s="122"/>
      <c r="N53" s="122"/>
      <c r="O53" s="122"/>
      <c r="P53" s="123"/>
      <c r="Q53" s="121" t="s">
        <v>274</v>
      </c>
      <c r="R53" s="122"/>
      <c r="S53" s="122"/>
      <c r="T53" s="122"/>
      <c r="U53" s="122"/>
      <c r="V53" s="123"/>
      <c r="W53" s="121">
        <v>0.4</v>
      </c>
      <c r="X53" s="122"/>
      <c r="Y53" s="122"/>
      <c r="Z53" s="122"/>
      <c r="AA53" s="123"/>
      <c r="AB53" s="121">
        <f t="shared" si="3"/>
        <v>0.01</v>
      </c>
      <c r="AC53" s="122"/>
      <c r="AD53" s="122"/>
      <c r="AE53" s="122"/>
      <c r="AF53" s="123"/>
      <c r="AG53" s="121">
        <f t="shared" si="4"/>
        <v>0.4</v>
      </c>
      <c r="AH53" s="122"/>
      <c r="AI53" s="122"/>
      <c r="AJ53" s="122"/>
      <c r="AK53" s="123"/>
      <c r="AL53" s="121">
        <f t="shared" si="2"/>
        <v>0.8</v>
      </c>
      <c r="AM53" s="122"/>
      <c r="AN53" s="122"/>
      <c r="AO53" s="122"/>
      <c r="AP53" s="123"/>
    </row>
    <row r="54" spans="3:42" ht="19.5" customHeight="1">
      <c r="C54" s="121" t="s">
        <v>298</v>
      </c>
      <c r="D54" s="122"/>
      <c r="E54" s="122"/>
      <c r="F54" s="123"/>
      <c r="G54" s="124">
        <v>16</v>
      </c>
      <c r="H54" s="125"/>
      <c r="I54" s="125"/>
      <c r="J54" s="126"/>
      <c r="K54" s="121">
        <v>40</v>
      </c>
      <c r="L54" s="122"/>
      <c r="M54" s="122"/>
      <c r="N54" s="122"/>
      <c r="O54" s="122"/>
      <c r="P54" s="123"/>
      <c r="Q54" s="121" t="s">
        <v>274</v>
      </c>
      <c r="R54" s="122"/>
      <c r="S54" s="122"/>
      <c r="T54" s="122"/>
      <c r="U54" s="122"/>
      <c r="V54" s="123"/>
      <c r="W54" s="121">
        <v>0.4</v>
      </c>
      <c r="X54" s="122"/>
      <c r="Y54" s="122"/>
      <c r="Z54" s="122"/>
      <c r="AA54" s="123"/>
      <c r="AB54" s="121">
        <f t="shared" si="3"/>
        <v>0.01</v>
      </c>
      <c r="AC54" s="122"/>
      <c r="AD54" s="122"/>
      <c r="AE54" s="122"/>
      <c r="AF54" s="123"/>
      <c r="AG54" s="121">
        <f t="shared" si="4"/>
        <v>0.4</v>
      </c>
      <c r="AH54" s="122"/>
      <c r="AI54" s="122"/>
      <c r="AJ54" s="122"/>
      <c r="AK54" s="123"/>
      <c r="AL54" s="121">
        <f t="shared" si="2"/>
        <v>0.8</v>
      </c>
      <c r="AM54" s="122"/>
      <c r="AN54" s="122"/>
      <c r="AO54" s="122"/>
      <c r="AP54" s="123"/>
    </row>
    <row r="55" spans="3:42" ht="19.5" customHeight="1">
      <c r="C55" s="121" t="s">
        <v>299</v>
      </c>
      <c r="D55" s="122"/>
      <c r="E55" s="122"/>
      <c r="F55" s="123"/>
      <c r="G55" s="124">
        <v>17</v>
      </c>
      <c r="H55" s="125"/>
      <c r="I55" s="125"/>
      <c r="J55" s="126"/>
      <c r="K55" s="121">
        <v>40</v>
      </c>
      <c r="L55" s="122"/>
      <c r="M55" s="122"/>
      <c r="N55" s="122"/>
      <c r="O55" s="122"/>
      <c r="P55" s="123"/>
      <c r="Q55" s="121" t="s">
        <v>274</v>
      </c>
      <c r="R55" s="122"/>
      <c r="S55" s="122"/>
      <c r="T55" s="122"/>
      <c r="U55" s="122"/>
      <c r="V55" s="123"/>
      <c r="W55" s="121">
        <v>0.4</v>
      </c>
      <c r="X55" s="122"/>
      <c r="Y55" s="122"/>
      <c r="Z55" s="122"/>
      <c r="AA55" s="123"/>
      <c r="AB55" s="121">
        <f t="shared" si="3"/>
        <v>0.01</v>
      </c>
      <c r="AC55" s="122"/>
      <c r="AD55" s="122"/>
      <c r="AE55" s="122"/>
      <c r="AF55" s="123"/>
      <c r="AG55" s="121">
        <f t="shared" si="4"/>
        <v>0.4</v>
      </c>
      <c r="AH55" s="122"/>
      <c r="AI55" s="122"/>
      <c r="AJ55" s="122"/>
      <c r="AK55" s="123"/>
      <c r="AL55" s="121">
        <f t="shared" si="2"/>
        <v>0.8</v>
      </c>
      <c r="AM55" s="122"/>
      <c r="AN55" s="122"/>
      <c r="AO55" s="122"/>
      <c r="AP55" s="123"/>
    </row>
    <row r="56" spans="3:42" ht="19.5" customHeight="1">
      <c r="C56" s="121" t="s">
        <v>300</v>
      </c>
      <c r="D56" s="122"/>
      <c r="E56" s="122"/>
      <c r="F56" s="123"/>
      <c r="G56" s="124">
        <v>17</v>
      </c>
      <c r="H56" s="125"/>
      <c r="I56" s="125"/>
      <c r="J56" s="126"/>
      <c r="K56" s="121">
        <v>40</v>
      </c>
      <c r="L56" s="122"/>
      <c r="M56" s="122"/>
      <c r="N56" s="122"/>
      <c r="O56" s="122"/>
      <c r="P56" s="123"/>
      <c r="Q56" s="121" t="s">
        <v>274</v>
      </c>
      <c r="R56" s="122"/>
      <c r="S56" s="122"/>
      <c r="T56" s="122"/>
      <c r="U56" s="122"/>
      <c r="V56" s="123"/>
      <c r="W56" s="121">
        <v>0.4</v>
      </c>
      <c r="X56" s="122"/>
      <c r="Y56" s="122"/>
      <c r="Z56" s="122"/>
      <c r="AA56" s="123"/>
      <c r="AB56" s="121">
        <f t="shared" si="3"/>
        <v>0.01</v>
      </c>
      <c r="AC56" s="122"/>
      <c r="AD56" s="122"/>
      <c r="AE56" s="122"/>
      <c r="AF56" s="123"/>
      <c r="AG56" s="121">
        <f t="shared" si="4"/>
        <v>0.4</v>
      </c>
      <c r="AH56" s="122"/>
      <c r="AI56" s="122"/>
      <c r="AJ56" s="122"/>
      <c r="AK56" s="123"/>
      <c r="AL56" s="121">
        <f t="shared" si="2"/>
        <v>0.8</v>
      </c>
      <c r="AM56" s="122"/>
      <c r="AN56" s="122"/>
      <c r="AO56" s="122"/>
      <c r="AP56" s="123"/>
    </row>
  </sheetData>
  <mergeCells count="240">
    <mergeCell ref="C28:F28"/>
    <mergeCell ref="G28:J28"/>
    <mergeCell ref="K28:P28"/>
    <mergeCell ref="W28:AA28"/>
    <mergeCell ref="Q28:V28"/>
    <mergeCell ref="AB28:AF28"/>
    <mergeCell ref="AG28:AK28"/>
    <mergeCell ref="AL27:AP27"/>
    <mergeCell ref="AL28:AP28"/>
    <mergeCell ref="K27:P27"/>
    <mergeCell ref="C27:F27"/>
    <mergeCell ref="G27:J27"/>
    <mergeCell ref="AG27:AK27"/>
    <mergeCell ref="Q27:V27"/>
    <mergeCell ref="W27:AA27"/>
    <mergeCell ref="AB27:AF27"/>
    <mergeCell ref="C29:F29"/>
    <mergeCell ref="G29:J29"/>
    <mergeCell ref="K29:P29"/>
    <mergeCell ref="Q29:V29"/>
    <mergeCell ref="W29:AA29"/>
    <mergeCell ref="AB29:AF29"/>
    <mergeCell ref="AG29:AK29"/>
    <mergeCell ref="AL29:AP29"/>
    <mergeCell ref="C30:F30"/>
    <mergeCell ref="G30:J30"/>
    <mergeCell ref="K30:P30"/>
    <mergeCell ref="Q30:V30"/>
    <mergeCell ref="W30:AA30"/>
    <mergeCell ref="AB30:AF30"/>
    <mergeCell ref="AG30:AK30"/>
    <mergeCell ref="AL30:AP30"/>
    <mergeCell ref="C31:F31"/>
    <mergeCell ref="G31:J31"/>
    <mergeCell ref="K31:P31"/>
    <mergeCell ref="Q31:V31"/>
    <mergeCell ref="W31:AA31"/>
    <mergeCell ref="AB31:AF31"/>
    <mergeCell ref="AG31:AK31"/>
    <mergeCell ref="AL31:AP31"/>
    <mergeCell ref="C32:F32"/>
    <mergeCell ref="G32:J32"/>
    <mergeCell ref="K32:P32"/>
    <mergeCell ref="Q32:V32"/>
    <mergeCell ref="W32:AA32"/>
    <mergeCell ref="AB32:AF32"/>
    <mergeCell ref="AG32:AK32"/>
    <mergeCell ref="AL32:AP32"/>
    <mergeCell ref="C33:F33"/>
    <mergeCell ref="G33:J33"/>
    <mergeCell ref="K33:P33"/>
    <mergeCell ref="Q33:V33"/>
    <mergeCell ref="W33:AA33"/>
    <mergeCell ref="AB33:AF33"/>
    <mergeCell ref="AG33:AK33"/>
    <mergeCell ref="AL33:AP33"/>
    <mergeCell ref="C34:F34"/>
    <mergeCell ref="G34:J34"/>
    <mergeCell ref="K34:P34"/>
    <mergeCell ref="Q34:V34"/>
    <mergeCell ref="W34:AA34"/>
    <mergeCell ref="AB34:AF34"/>
    <mergeCell ref="AG34:AK34"/>
    <mergeCell ref="AL34:AP34"/>
    <mergeCell ref="C35:F35"/>
    <mergeCell ref="G35:J35"/>
    <mergeCell ref="K35:P35"/>
    <mergeCell ref="Q35:V35"/>
    <mergeCell ref="W35:AA35"/>
    <mergeCell ref="AB35:AF35"/>
    <mergeCell ref="AG35:AK35"/>
    <mergeCell ref="AL35:AP35"/>
    <mergeCell ref="C36:F36"/>
    <mergeCell ref="G36:J36"/>
    <mergeCell ref="K36:P36"/>
    <mergeCell ref="Q36:V36"/>
    <mergeCell ref="W36:AA36"/>
    <mergeCell ref="AB36:AF36"/>
    <mergeCell ref="AG36:AK36"/>
    <mergeCell ref="AL36:AP36"/>
    <mergeCell ref="C37:F37"/>
    <mergeCell ref="G37:J37"/>
    <mergeCell ref="K37:P37"/>
    <mergeCell ref="Q37:V37"/>
    <mergeCell ref="W37:AA37"/>
    <mergeCell ref="AB37:AF37"/>
    <mergeCell ref="AG37:AK37"/>
    <mergeCell ref="AL37:AP37"/>
    <mergeCell ref="C38:F38"/>
    <mergeCell ref="G38:J38"/>
    <mergeCell ref="K38:P38"/>
    <mergeCell ref="Q38:V38"/>
    <mergeCell ref="W38:AA38"/>
    <mergeCell ref="AB38:AF38"/>
    <mergeCell ref="AG38:AK38"/>
    <mergeCell ref="AL38:AP38"/>
    <mergeCell ref="C39:F39"/>
    <mergeCell ref="G39:J39"/>
    <mergeCell ref="K39:P39"/>
    <mergeCell ref="Q39:V39"/>
    <mergeCell ref="W39:AA39"/>
    <mergeCell ref="AB39:AF39"/>
    <mergeCell ref="AG39:AK39"/>
    <mergeCell ref="AL39:AP39"/>
    <mergeCell ref="C40:F40"/>
    <mergeCell ref="G40:J40"/>
    <mergeCell ref="K40:P40"/>
    <mergeCell ref="Q40:V40"/>
    <mergeCell ref="W40:AA40"/>
    <mergeCell ref="AB40:AF40"/>
    <mergeCell ref="AG40:AK40"/>
    <mergeCell ref="AL40:AP40"/>
    <mergeCell ref="C41:F41"/>
    <mergeCell ref="G41:J41"/>
    <mergeCell ref="K41:P41"/>
    <mergeCell ref="Q41:V41"/>
    <mergeCell ref="W41:AA41"/>
    <mergeCell ref="AB41:AF41"/>
    <mergeCell ref="AG41:AK41"/>
    <mergeCell ref="AL41:AP41"/>
    <mergeCell ref="C42:F42"/>
    <mergeCell ref="G42:J42"/>
    <mergeCell ref="K42:P42"/>
    <mergeCell ref="Q42:V42"/>
    <mergeCell ref="W42:AA42"/>
    <mergeCell ref="AB42:AF42"/>
    <mergeCell ref="AG42:AK42"/>
    <mergeCell ref="AL42:AP42"/>
    <mergeCell ref="C43:F43"/>
    <mergeCell ref="G43:J43"/>
    <mergeCell ref="K43:P43"/>
    <mergeCell ref="Q43:V43"/>
    <mergeCell ref="W43:AA43"/>
    <mergeCell ref="AB43:AF43"/>
    <mergeCell ref="AG43:AK43"/>
    <mergeCell ref="AL43:AP43"/>
    <mergeCell ref="C44:F44"/>
    <mergeCell ref="G44:J44"/>
    <mergeCell ref="K44:P44"/>
    <mergeCell ref="Q44:V44"/>
    <mergeCell ref="W44:AA44"/>
    <mergeCell ref="AB44:AF44"/>
    <mergeCell ref="AG44:AK44"/>
    <mergeCell ref="AL44:AP44"/>
    <mergeCell ref="C45:F45"/>
    <mergeCell ref="G45:J45"/>
    <mergeCell ref="K45:P45"/>
    <mergeCell ref="Q45:V45"/>
    <mergeCell ref="W45:AA45"/>
    <mergeCell ref="AB45:AF45"/>
    <mergeCell ref="AG45:AK45"/>
    <mergeCell ref="AL45:AP45"/>
    <mergeCell ref="C46:F46"/>
    <mergeCell ref="G46:J46"/>
    <mergeCell ref="K46:P46"/>
    <mergeCell ref="Q46:V46"/>
    <mergeCell ref="W46:AA46"/>
    <mergeCell ref="AB46:AF46"/>
    <mergeCell ref="AG46:AK46"/>
    <mergeCell ref="AL46:AP46"/>
    <mergeCell ref="C47:F47"/>
    <mergeCell ref="G47:J47"/>
    <mergeCell ref="K47:P47"/>
    <mergeCell ref="Q47:V47"/>
    <mergeCell ref="W47:AA47"/>
    <mergeCell ref="AB47:AF47"/>
    <mergeCell ref="AG47:AK47"/>
    <mergeCell ref="AL47:AP47"/>
    <mergeCell ref="C48:F48"/>
    <mergeCell ref="G48:J48"/>
    <mergeCell ref="K48:P48"/>
    <mergeCell ref="Q48:V48"/>
    <mergeCell ref="W48:AA48"/>
    <mergeCell ref="AB48:AF48"/>
    <mergeCell ref="AG48:AK48"/>
    <mergeCell ref="AL48:AP48"/>
    <mergeCell ref="C49:F49"/>
    <mergeCell ref="G49:J49"/>
    <mergeCell ref="K49:P49"/>
    <mergeCell ref="Q49:V49"/>
    <mergeCell ref="W49:AA49"/>
    <mergeCell ref="AB49:AF49"/>
    <mergeCell ref="AG49:AK49"/>
    <mergeCell ref="AL49:AP49"/>
    <mergeCell ref="C50:F50"/>
    <mergeCell ref="G50:J50"/>
    <mergeCell ref="K50:P50"/>
    <mergeCell ref="Q50:V50"/>
    <mergeCell ref="W50:AA50"/>
    <mergeCell ref="AB50:AF50"/>
    <mergeCell ref="AG50:AK50"/>
    <mergeCell ref="AL50:AP50"/>
    <mergeCell ref="C51:F51"/>
    <mergeCell ref="G51:J51"/>
    <mergeCell ref="K51:P51"/>
    <mergeCell ref="Q51:V51"/>
    <mergeCell ref="W51:AA51"/>
    <mergeCell ref="AB51:AF51"/>
    <mergeCell ref="AG51:AK51"/>
    <mergeCell ref="AL51:AP51"/>
    <mergeCell ref="C52:F52"/>
    <mergeCell ref="G52:J52"/>
    <mergeCell ref="K52:P52"/>
    <mergeCell ref="Q52:V52"/>
    <mergeCell ref="W52:AA52"/>
    <mergeCell ref="AB52:AF52"/>
    <mergeCell ref="AG52:AK52"/>
    <mergeCell ref="AL52:AP52"/>
    <mergeCell ref="C53:F53"/>
    <mergeCell ref="G53:J53"/>
    <mergeCell ref="K53:P53"/>
    <mergeCell ref="Q53:V53"/>
    <mergeCell ref="W53:AA53"/>
    <mergeCell ref="AB53:AF53"/>
    <mergeCell ref="AG53:AK53"/>
    <mergeCell ref="AL53:AP53"/>
    <mergeCell ref="C54:F54"/>
    <mergeCell ref="G54:J54"/>
    <mergeCell ref="K54:P54"/>
    <mergeCell ref="Q54:V54"/>
    <mergeCell ref="W54:AA54"/>
    <mergeCell ref="AB54:AF54"/>
    <mergeCell ref="AG54:AK54"/>
    <mergeCell ref="AL54:AP54"/>
    <mergeCell ref="C55:F55"/>
    <mergeCell ref="G55:J55"/>
    <mergeCell ref="K55:P55"/>
    <mergeCell ref="Q55:V55"/>
    <mergeCell ref="W55:AA55"/>
    <mergeCell ref="AB55:AF55"/>
    <mergeCell ref="AG55:AK55"/>
    <mergeCell ref="AL55:AP55"/>
    <mergeCell ref="C56:F56"/>
    <mergeCell ref="G56:J56"/>
    <mergeCell ref="K56:P56"/>
    <mergeCell ref="Q56:V56"/>
    <mergeCell ref="W56:AA56"/>
    <mergeCell ref="AB56:AF56"/>
    <mergeCell ref="AG56:AK56"/>
    <mergeCell ref="AL56:AP5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70"/>
  <sheetViews>
    <sheetView showGridLines="0" zoomScaleSheetLayoutView="100" workbookViewId="0" topLeftCell="A1">
      <selection activeCell="A1" sqref="A1:IV16384"/>
    </sheetView>
  </sheetViews>
  <sheetFormatPr defaultColWidth="8.88671875" defaultRowHeight="19.5" customHeight="1"/>
  <cols>
    <col min="1" max="16384" width="2.77734375" style="1" customWidth="1"/>
  </cols>
  <sheetData>
    <row r="1" spans="1:4" ht="19.5" customHeight="1">
      <c r="A1" s="127" t="s">
        <v>48</v>
      </c>
      <c r="B1" s="76"/>
      <c r="C1" s="76"/>
      <c r="D1" s="76"/>
    </row>
    <row r="2" spans="1:29" ht="19.5" customHeight="1">
      <c r="A2" s="76" t="s">
        <v>301</v>
      </c>
      <c r="B2" s="76"/>
      <c r="C2" s="76"/>
      <c r="D2" s="128"/>
      <c r="AC2" s="17"/>
    </row>
    <row r="3" spans="7:8" ht="19.5" customHeight="1">
      <c r="G3" s="4"/>
      <c r="H3" s="4"/>
    </row>
    <row r="4" spans="15:22" ht="19.5" customHeight="1">
      <c r="O4" s="7"/>
      <c r="P4" s="2" t="s">
        <v>25</v>
      </c>
      <c r="R4" s="2" t="s">
        <v>5</v>
      </c>
      <c r="S4" s="129">
        <v>800</v>
      </c>
      <c r="T4" s="109"/>
      <c r="U4" s="109"/>
      <c r="V4" s="2" t="s">
        <v>30</v>
      </c>
    </row>
    <row r="5" spans="15:22" ht="19.5" customHeight="1">
      <c r="O5" s="7"/>
      <c r="P5" s="8" t="s">
        <v>26</v>
      </c>
      <c r="Q5" s="4"/>
      <c r="R5" s="2" t="s">
        <v>5</v>
      </c>
      <c r="S5" s="129">
        <v>800</v>
      </c>
      <c r="T5" s="109"/>
      <c r="U5" s="109"/>
      <c r="V5" s="2" t="s">
        <v>30</v>
      </c>
    </row>
    <row r="6" spans="12:22" ht="19.5" customHeight="1">
      <c r="L6" s="9"/>
      <c r="P6" s="8" t="s">
        <v>19</v>
      </c>
      <c r="Q6" s="4"/>
      <c r="R6" s="2" t="s">
        <v>5</v>
      </c>
      <c r="S6" s="129">
        <v>2870</v>
      </c>
      <c r="T6" s="109"/>
      <c r="U6" s="109"/>
      <c r="V6" s="3" t="s">
        <v>30</v>
      </c>
    </row>
    <row r="7" spans="16:31" ht="19.5" customHeight="1">
      <c r="P7" s="31" t="s">
        <v>42</v>
      </c>
      <c r="Q7" s="33"/>
      <c r="R7" s="3" t="s">
        <v>5</v>
      </c>
      <c r="S7" s="129">
        <v>2900</v>
      </c>
      <c r="T7" s="109"/>
      <c r="U7" s="109"/>
      <c r="V7" s="3" t="s">
        <v>30</v>
      </c>
      <c r="W7" s="2"/>
      <c r="AD7" s="4"/>
      <c r="AE7" s="4"/>
    </row>
    <row r="8" spans="9:31" ht="19.5" customHeight="1">
      <c r="I8" s="10"/>
      <c r="P8" s="8" t="s">
        <v>27</v>
      </c>
      <c r="Q8" s="4"/>
      <c r="R8" s="2" t="s">
        <v>5</v>
      </c>
      <c r="S8" s="129">
        <v>30</v>
      </c>
      <c r="T8" s="109"/>
      <c r="U8" s="109"/>
      <c r="V8" s="3" t="s">
        <v>30</v>
      </c>
      <c r="W8" s="2"/>
      <c r="AD8" s="4"/>
      <c r="AE8" s="4"/>
    </row>
    <row r="9" spans="9:25" ht="19.5" customHeight="1">
      <c r="I9" s="11"/>
      <c r="P9" s="8" t="s">
        <v>6</v>
      </c>
      <c r="Q9" s="4"/>
      <c r="R9" s="2" t="s">
        <v>5</v>
      </c>
      <c r="S9" s="129">
        <v>14</v>
      </c>
      <c r="T9" s="109"/>
      <c r="U9" s="109"/>
      <c r="V9" s="3" t="s">
        <v>30</v>
      </c>
      <c r="W9" s="2"/>
      <c r="Y9" s="2"/>
    </row>
    <row r="10" spans="7:25" ht="19.5" customHeight="1">
      <c r="G10" s="4"/>
      <c r="H10" s="4"/>
      <c r="P10" s="8" t="s">
        <v>28</v>
      </c>
      <c r="Q10" s="4"/>
      <c r="R10" s="2" t="s">
        <v>5</v>
      </c>
      <c r="S10" s="129">
        <v>30</v>
      </c>
      <c r="T10" s="109"/>
      <c r="U10" s="109"/>
      <c r="V10" s="3" t="s">
        <v>30</v>
      </c>
      <c r="W10" s="2"/>
      <c r="Y10" s="2"/>
    </row>
    <row r="11" ht="19.5" customHeight="1">
      <c r="I11" s="10"/>
    </row>
    <row r="12" spans="2:25" ht="19.5" customHeight="1">
      <c r="B12" s="130" t="s">
        <v>3</v>
      </c>
      <c r="C12" s="131"/>
      <c r="D12" s="131"/>
      <c r="E12" s="16" t="s">
        <v>0</v>
      </c>
      <c r="F12" s="13"/>
      <c r="G12" s="13"/>
      <c r="H12" s="12"/>
      <c r="I12" s="14"/>
      <c r="J12" s="13" t="s">
        <v>31</v>
      </c>
      <c r="K12" s="13"/>
      <c r="L12" s="12"/>
      <c r="M12" s="15" t="s">
        <v>32</v>
      </c>
      <c r="N12" s="13"/>
      <c r="O12" s="14"/>
      <c r="P12" s="13" t="s">
        <v>33</v>
      </c>
      <c r="Q12" s="12"/>
      <c r="R12" s="12"/>
      <c r="S12" s="15" t="s">
        <v>35</v>
      </c>
      <c r="T12" s="13"/>
      <c r="U12" s="12"/>
      <c r="V12" s="14"/>
      <c r="W12" s="13" t="s">
        <v>36</v>
      </c>
      <c r="X12" s="12"/>
      <c r="Y12" s="14"/>
    </row>
    <row r="13" spans="1:28" ht="19.5" customHeight="1">
      <c r="A13" s="32"/>
      <c r="B13" s="42" t="s">
        <v>7</v>
      </c>
      <c r="C13" s="43"/>
      <c r="D13" s="44"/>
      <c r="E13" s="132">
        <f>S4</f>
        <v>800</v>
      </c>
      <c r="F13" s="44"/>
      <c r="G13" s="133" t="s">
        <v>8</v>
      </c>
      <c r="H13" s="134">
        <f>S8</f>
        <v>30</v>
      </c>
      <c r="I13" s="45"/>
      <c r="J13" s="18">
        <f>E13*H13/100</f>
        <v>240</v>
      </c>
      <c r="K13" s="18"/>
      <c r="L13" s="19"/>
      <c r="M13" s="20">
        <f>-(S6+H13)/2/10</f>
        <v>-145</v>
      </c>
      <c r="N13" s="18"/>
      <c r="O13" s="21"/>
      <c r="P13" s="18">
        <f>J13*M13</f>
        <v>-34800</v>
      </c>
      <c r="Q13" s="18"/>
      <c r="R13" s="19"/>
      <c r="S13" s="20">
        <f>J13*M13^2</f>
        <v>5046000</v>
      </c>
      <c r="T13" s="18"/>
      <c r="U13" s="19"/>
      <c r="V13" s="21"/>
      <c r="W13" s="18">
        <f>E13*H13^3/12/10000</f>
        <v>180</v>
      </c>
      <c r="X13" s="19"/>
      <c r="Y13" s="21"/>
      <c r="Z13" s="32"/>
      <c r="AA13" s="32"/>
      <c r="AB13" s="32"/>
    </row>
    <row r="14" spans="1:28" ht="19.5" customHeight="1">
      <c r="A14" s="32"/>
      <c r="B14" s="46" t="s">
        <v>9</v>
      </c>
      <c r="C14" s="47"/>
      <c r="D14" s="48"/>
      <c r="E14" s="135">
        <f>S6</f>
        <v>2870</v>
      </c>
      <c r="F14" s="48"/>
      <c r="G14" s="136" t="s">
        <v>8</v>
      </c>
      <c r="H14" s="137">
        <f>S9</f>
        <v>14</v>
      </c>
      <c r="I14" s="49"/>
      <c r="J14" s="22">
        <f>E14*H14/100</f>
        <v>401.8</v>
      </c>
      <c r="K14" s="22"/>
      <c r="L14" s="23"/>
      <c r="M14" s="24"/>
      <c r="N14" s="25"/>
      <c r="O14" s="26"/>
      <c r="P14" s="25"/>
      <c r="Q14" s="25"/>
      <c r="R14" s="25"/>
      <c r="S14" s="50"/>
      <c r="T14" s="22"/>
      <c r="U14" s="23"/>
      <c r="V14" s="30"/>
      <c r="W14" s="22">
        <f>H14*E14^3/12/10000</f>
        <v>2757988.683333333</v>
      </c>
      <c r="X14" s="23"/>
      <c r="Y14" s="30"/>
      <c r="Z14" s="32"/>
      <c r="AA14" s="32"/>
      <c r="AB14" s="32"/>
    </row>
    <row r="15" spans="1:28" ht="19.5" customHeight="1">
      <c r="A15" s="32"/>
      <c r="B15" s="51" t="s">
        <v>10</v>
      </c>
      <c r="C15" s="52"/>
      <c r="D15" s="53"/>
      <c r="E15" s="138">
        <f>S5</f>
        <v>800</v>
      </c>
      <c r="F15" s="53"/>
      <c r="G15" s="73" t="s">
        <v>8</v>
      </c>
      <c r="H15" s="139">
        <f>S10</f>
        <v>30</v>
      </c>
      <c r="I15" s="54"/>
      <c r="J15" s="27">
        <f>E15*H15/100</f>
        <v>240</v>
      </c>
      <c r="K15" s="27"/>
      <c r="L15" s="5"/>
      <c r="M15" s="28">
        <f>(S6+H15)/2/10</f>
        <v>145</v>
      </c>
      <c r="N15" s="27"/>
      <c r="O15" s="29"/>
      <c r="P15" s="27">
        <f>J15*M15</f>
        <v>34800</v>
      </c>
      <c r="Q15" s="27"/>
      <c r="R15" s="5"/>
      <c r="S15" s="28">
        <f>J15*M15^2</f>
        <v>5046000</v>
      </c>
      <c r="T15" s="27"/>
      <c r="U15" s="5"/>
      <c r="V15" s="29"/>
      <c r="W15" s="27">
        <f>E15*H15^3/12/10000</f>
        <v>180</v>
      </c>
      <c r="X15" s="5"/>
      <c r="Y15" s="29"/>
      <c r="Z15" s="32"/>
      <c r="AA15" s="32"/>
      <c r="AB15" s="32"/>
    </row>
    <row r="16" spans="1:28" ht="19.5" customHeight="1">
      <c r="A16" s="32"/>
      <c r="B16" s="55" t="s">
        <v>11</v>
      </c>
      <c r="C16" s="56"/>
      <c r="D16" s="57"/>
      <c r="E16" s="58"/>
      <c r="F16" s="59"/>
      <c r="G16" s="59"/>
      <c r="H16" s="60"/>
      <c r="I16" s="61"/>
      <c r="J16" s="62">
        <f>SUM(J13:J15)</f>
        <v>881.8</v>
      </c>
      <c r="K16" s="62"/>
      <c r="L16" s="62"/>
      <c r="M16" s="63"/>
      <c r="N16" s="64"/>
      <c r="O16" s="65"/>
      <c r="P16" s="62">
        <f>SUM(P13:P15)</f>
        <v>0</v>
      </c>
      <c r="Q16" s="62"/>
      <c r="R16" s="66"/>
      <c r="S16" s="67">
        <f>SUM(S13:S15)</f>
        <v>10092000</v>
      </c>
      <c r="T16" s="62"/>
      <c r="U16" s="66"/>
      <c r="V16" s="68"/>
      <c r="W16" s="62">
        <f>SUM(W13:W15)</f>
        <v>2758348.683333333</v>
      </c>
      <c r="X16" s="66"/>
      <c r="Y16" s="68"/>
      <c r="Z16" s="32"/>
      <c r="AA16" s="32"/>
      <c r="AB16" s="32"/>
    </row>
    <row r="17" spans="1:28" ht="19.5" customHeight="1">
      <c r="A17" s="32"/>
      <c r="B17" s="71"/>
      <c r="C17" s="72"/>
      <c r="D17" s="71"/>
      <c r="E17" s="73"/>
      <c r="F17" s="73"/>
      <c r="G17" s="73"/>
      <c r="H17" s="74"/>
      <c r="I17" s="74"/>
      <c r="J17" s="27"/>
      <c r="K17" s="27"/>
      <c r="L17" s="27"/>
      <c r="M17" s="75"/>
      <c r="N17" s="75"/>
      <c r="O17" s="75"/>
      <c r="P17" s="27"/>
      <c r="Q17" s="27"/>
      <c r="R17" s="5"/>
      <c r="S17" s="27"/>
      <c r="T17" s="27"/>
      <c r="U17" s="5"/>
      <c r="V17" s="5"/>
      <c r="W17" s="27"/>
      <c r="X17" s="5"/>
      <c r="Y17" s="5"/>
      <c r="Z17" s="32"/>
      <c r="AA17" s="32"/>
      <c r="AB17" s="32"/>
    </row>
    <row r="18" spans="1:28" ht="19.5" customHeight="1">
      <c r="A18" s="32"/>
      <c r="B18" s="119" t="s">
        <v>37</v>
      </c>
      <c r="C18" s="119"/>
      <c r="D18" s="119" t="s">
        <v>38</v>
      </c>
      <c r="E18" s="119" t="s">
        <v>39</v>
      </c>
      <c r="F18" s="119"/>
      <c r="G18" s="119"/>
      <c r="H18" s="119"/>
      <c r="I18" s="119"/>
      <c r="J18" s="140">
        <f>P16</f>
        <v>0</v>
      </c>
      <c r="K18" s="141"/>
      <c r="L18" s="141"/>
      <c r="M18" s="141"/>
      <c r="N18" s="119" t="s">
        <v>21</v>
      </c>
      <c r="O18" s="142">
        <f>J16</f>
        <v>881.8</v>
      </c>
      <c r="P18" s="142"/>
      <c r="Q18" s="142"/>
      <c r="T18" s="119" t="s">
        <v>5</v>
      </c>
      <c r="U18" s="142">
        <f>J18/O18</f>
        <v>0</v>
      </c>
      <c r="V18" s="142"/>
      <c r="W18" s="142"/>
      <c r="X18" s="119" t="s">
        <v>34</v>
      </c>
      <c r="Y18" s="5"/>
      <c r="Z18" s="32"/>
      <c r="AA18" s="32"/>
      <c r="AB18" s="32"/>
    </row>
    <row r="19" spans="1:28" ht="19.5" customHeight="1">
      <c r="A19" s="32"/>
      <c r="B19" s="31" t="s">
        <v>1</v>
      </c>
      <c r="C19" s="31"/>
      <c r="D19" s="3" t="s">
        <v>5</v>
      </c>
      <c r="E19" s="3" t="s">
        <v>40</v>
      </c>
      <c r="F19" s="3"/>
      <c r="G19" s="3"/>
      <c r="H19" s="3"/>
      <c r="I19" s="3"/>
      <c r="J19" s="3"/>
      <c r="X19" s="32"/>
      <c r="Y19" s="32"/>
      <c r="Z19" s="32"/>
      <c r="AA19" s="32"/>
      <c r="AB19" s="32"/>
    </row>
    <row r="20" spans="1:28" ht="19.5" customHeight="1">
      <c r="A20" s="32"/>
      <c r="B20" s="3"/>
      <c r="C20" s="32"/>
      <c r="D20" s="3" t="s">
        <v>5</v>
      </c>
      <c r="E20" s="37">
        <f>S16</f>
        <v>10092000</v>
      </c>
      <c r="F20" s="37"/>
      <c r="G20" s="37"/>
      <c r="H20" s="37"/>
      <c r="I20" s="39" t="s">
        <v>12</v>
      </c>
      <c r="J20" s="37">
        <f>W16</f>
        <v>2758348.683333333</v>
      </c>
      <c r="K20" s="37"/>
      <c r="L20" s="37"/>
      <c r="M20" s="37"/>
      <c r="N20" s="69" t="s">
        <v>41</v>
      </c>
      <c r="O20" s="41">
        <f>J16*U18^2</f>
        <v>0</v>
      </c>
      <c r="P20" s="41"/>
      <c r="Q20" s="6"/>
      <c r="R20" s="6"/>
      <c r="S20" s="70"/>
      <c r="T20" s="39" t="s">
        <v>5</v>
      </c>
      <c r="U20" s="37">
        <f>E20+J20-O20</f>
        <v>12850348.683333334</v>
      </c>
      <c r="V20" s="37"/>
      <c r="W20" s="37"/>
      <c r="X20" s="37"/>
      <c r="Y20" s="119" t="s">
        <v>302</v>
      </c>
      <c r="Z20" s="3"/>
      <c r="AA20" s="32"/>
      <c r="AB20" s="32"/>
    </row>
    <row r="21" spans="1:28" ht="19.5" customHeight="1">
      <c r="A21" s="32"/>
      <c r="B21" s="31" t="s">
        <v>2</v>
      </c>
      <c r="C21" s="31"/>
      <c r="D21" s="3" t="s">
        <v>5</v>
      </c>
      <c r="E21" s="3" t="s">
        <v>29</v>
      </c>
      <c r="F21" s="3"/>
      <c r="G21" s="3"/>
      <c r="H21" s="3"/>
      <c r="I21" s="3"/>
      <c r="J21" s="3"/>
      <c r="K21" s="32"/>
      <c r="L21" s="32"/>
      <c r="M21" s="32"/>
      <c r="N21" s="32"/>
      <c r="O21" s="3"/>
      <c r="P21" s="3"/>
      <c r="Q21" s="32"/>
      <c r="R21" s="32"/>
      <c r="S21" s="32"/>
      <c r="T21" s="3"/>
      <c r="U21" s="31"/>
      <c r="V21" s="33"/>
      <c r="W21" s="33"/>
      <c r="X21" s="33"/>
      <c r="Y21" s="3"/>
      <c r="Z21" s="3"/>
      <c r="AA21" s="32"/>
      <c r="AB21" s="32"/>
    </row>
    <row r="22" spans="1:28" ht="19.5" customHeight="1">
      <c r="A22" s="32"/>
      <c r="B22" s="3"/>
      <c r="C22" s="32"/>
      <c r="D22" s="3" t="s">
        <v>5</v>
      </c>
      <c r="E22" s="34">
        <f>S4/10</f>
        <v>80</v>
      </c>
      <c r="F22" s="35"/>
      <c r="G22" s="35"/>
      <c r="H22" s="36" t="s">
        <v>23</v>
      </c>
      <c r="I22" s="37">
        <f>S8/10</f>
        <v>3</v>
      </c>
      <c r="J22" s="35"/>
      <c r="K22" s="38" t="s">
        <v>15</v>
      </c>
      <c r="L22" s="32"/>
      <c r="M22" s="34">
        <f>S5/10</f>
        <v>80</v>
      </c>
      <c r="N22" s="35"/>
      <c r="O22" s="35"/>
      <c r="P22" s="36" t="s">
        <v>23</v>
      </c>
      <c r="Q22" s="37">
        <f>S10/10</f>
        <v>3</v>
      </c>
      <c r="R22" s="35"/>
      <c r="S22" s="38" t="s">
        <v>16</v>
      </c>
      <c r="T22" s="32"/>
      <c r="U22" s="32"/>
      <c r="V22" s="33"/>
      <c r="W22" s="33"/>
      <c r="X22" s="33"/>
      <c r="Y22" s="32"/>
      <c r="Z22" s="32"/>
      <c r="AA22" s="32"/>
      <c r="AB22" s="32"/>
    </row>
    <row r="23" spans="1:28" ht="19.5" customHeight="1">
      <c r="A23" s="32"/>
      <c r="B23" s="32"/>
      <c r="C23" s="32"/>
      <c r="D23" s="32"/>
      <c r="E23" s="32"/>
      <c r="F23" s="3" t="s">
        <v>12</v>
      </c>
      <c r="G23" s="37">
        <f>S6/10</f>
        <v>287</v>
      </c>
      <c r="H23" s="35"/>
      <c r="I23" s="35"/>
      <c r="J23" s="3" t="s">
        <v>23</v>
      </c>
      <c r="K23" s="34">
        <f>S9/10</f>
        <v>1.4</v>
      </c>
      <c r="L23" s="35"/>
      <c r="M23" s="38" t="s">
        <v>16</v>
      </c>
      <c r="N23" s="32"/>
      <c r="O23" s="33"/>
      <c r="P23" s="32"/>
      <c r="Q23" s="32"/>
      <c r="R23" s="32"/>
      <c r="S23" s="32"/>
      <c r="T23" s="3" t="s">
        <v>5</v>
      </c>
      <c r="U23" s="37">
        <f>(E22^3*I22/12)+(M22^3*Q22/12)+(G23*K23^3/12)</f>
        <v>256065.62733333334</v>
      </c>
      <c r="V23" s="35"/>
      <c r="W23" s="35"/>
      <c r="X23" s="35"/>
      <c r="Y23" s="119" t="s">
        <v>302</v>
      </c>
      <c r="Z23" s="3"/>
      <c r="AA23" s="32"/>
      <c r="AB23" s="32"/>
    </row>
    <row r="24" spans="1:28" ht="19.5" customHeight="1">
      <c r="A24" s="32"/>
      <c r="B24" s="143" t="s">
        <v>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1"/>
      <c r="V24" s="33"/>
      <c r="W24" s="33"/>
      <c r="X24" s="33"/>
      <c r="Y24" s="3"/>
      <c r="Z24" s="32"/>
      <c r="AA24" s="32"/>
      <c r="AB24" s="32"/>
    </row>
    <row r="25" spans="1:28" ht="19.5" customHeight="1">
      <c r="A25" s="32"/>
      <c r="B25" s="31" t="s">
        <v>14</v>
      </c>
      <c r="C25" s="31"/>
      <c r="D25" s="3" t="s">
        <v>5</v>
      </c>
      <c r="E25" s="32" t="s">
        <v>17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"/>
      <c r="AA25" s="32"/>
      <c r="AB25" s="32"/>
    </row>
    <row r="26" spans="1:28" ht="19.5" customHeight="1">
      <c r="A26" s="32"/>
      <c r="B26" s="32"/>
      <c r="C26" s="32"/>
      <c r="D26" s="38" t="s">
        <v>18</v>
      </c>
      <c r="E26" s="37">
        <f>E13/10</f>
        <v>80</v>
      </c>
      <c r="F26" s="35"/>
      <c r="G26" s="3" t="s">
        <v>13</v>
      </c>
      <c r="H26" s="34">
        <f>H13/10</f>
        <v>3</v>
      </c>
      <c r="I26" s="35"/>
      <c r="J26" s="36" t="s">
        <v>24</v>
      </c>
      <c r="K26" s="37">
        <f>E14/10</f>
        <v>287</v>
      </c>
      <c r="L26" s="35"/>
      <c r="M26" s="3" t="s">
        <v>13</v>
      </c>
      <c r="N26" s="34">
        <f>H14/10</f>
        <v>1.4</v>
      </c>
      <c r="O26" s="35"/>
      <c r="P26" s="32"/>
      <c r="Q26" s="32"/>
      <c r="R26" s="32"/>
      <c r="S26" s="35"/>
      <c r="T26" s="3"/>
      <c r="U26" s="32"/>
      <c r="V26" s="32"/>
      <c r="W26" s="32"/>
      <c r="X26" s="32"/>
      <c r="Y26" s="32"/>
      <c r="Z26" s="32"/>
      <c r="AA26" s="32"/>
      <c r="AB26" s="32"/>
    </row>
    <row r="27" spans="1:28" ht="19.5" customHeight="1">
      <c r="A27" s="32"/>
      <c r="B27" s="32"/>
      <c r="C27" s="32"/>
      <c r="D27" s="32"/>
      <c r="E27" s="32" t="s">
        <v>12</v>
      </c>
      <c r="F27" s="37">
        <f>E15/10</f>
        <v>80</v>
      </c>
      <c r="G27" s="37"/>
      <c r="H27" s="39" t="s">
        <v>13</v>
      </c>
      <c r="I27" s="34">
        <f>H15/10</f>
        <v>3</v>
      </c>
      <c r="J27" s="37"/>
      <c r="K27" s="3" t="s">
        <v>22</v>
      </c>
      <c r="L27" s="40">
        <v>3</v>
      </c>
      <c r="M27" s="32"/>
      <c r="N27" s="32"/>
      <c r="O27" s="32"/>
      <c r="P27" s="32"/>
      <c r="Q27" s="32"/>
      <c r="R27" s="32"/>
      <c r="S27" s="32"/>
      <c r="T27" s="3" t="s">
        <v>5</v>
      </c>
      <c r="U27" s="41">
        <f>(E26*H26^3+K26*N26^3+F27*I27^3)/3</f>
        <v>1702.5093333333334</v>
      </c>
      <c r="V27" s="31"/>
      <c r="W27" s="31"/>
      <c r="X27" s="31"/>
      <c r="Y27" s="119" t="s">
        <v>302</v>
      </c>
      <c r="Z27" s="3"/>
      <c r="AA27" s="32"/>
      <c r="AB27" s="32"/>
    </row>
    <row r="35" spans="1:29" ht="19.5" customHeight="1">
      <c r="A35" s="76" t="s">
        <v>303</v>
      </c>
      <c r="B35" s="76"/>
      <c r="C35" s="76"/>
      <c r="D35" s="128"/>
      <c r="AC35" s="17"/>
    </row>
    <row r="36" spans="7:8" ht="19.5" customHeight="1">
      <c r="G36" s="4"/>
      <c r="H36" s="4"/>
    </row>
    <row r="37" spans="15:22" ht="19.5" customHeight="1">
      <c r="O37" s="7"/>
      <c r="P37" s="2" t="s">
        <v>25</v>
      </c>
      <c r="R37" s="2" t="s">
        <v>5</v>
      </c>
      <c r="S37" s="129">
        <v>800</v>
      </c>
      <c r="T37" s="109"/>
      <c r="U37" s="109"/>
      <c r="V37" s="2" t="s">
        <v>30</v>
      </c>
    </row>
    <row r="38" spans="15:22" ht="19.5" customHeight="1">
      <c r="O38" s="7"/>
      <c r="P38" s="8" t="s">
        <v>26</v>
      </c>
      <c r="Q38" s="4"/>
      <c r="R38" s="2" t="s">
        <v>5</v>
      </c>
      <c r="S38" s="129">
        <v>800</v>
      </c>
      <c r="T38" s="109"/>
      <c r="U38" s="109"/>
      <c r="V38" s="2" t="s">
        <v>30</v>
      </c>
    </row>
    <row r="39" spans="12:22" ht="19.5" customHeight="1">
      <c r="L39" s="9"/>
      <c r="P39" s="8" t="s">
        <v>19</v>
      </c>
      <c r="Q39" s="4"/>
      <c r="R39" s="2" t="s">
        <v>5</v>
      </c>
      <c r="S39" s="129">
        <v>2850</v>
      </c>
      <c r="T39" s="109"/>
      <c r="U39" s="109"/>
      <c r="V39" s="3" t="s">
        <v>30</v>
      </c>
    </row>
    <row r="40" spans="16:31" ht="19.5" customHeight="1">
      <c r="P40" s="31" t="s">
        <v>42</v>
      </c>
      <c r="Q40" s="33"/>
      <c r="R40" s="3" t="s">
        <v>5</v>
      </c>
      <c r="S40" s="129">
        <v>2900</v>
      </c>
      <c r="T40" s="109"/>
      <c r="U40" s="109"/>
      <c r="V40" s="3" t="s">
        <v>30</v>
      </c>
      <c r="W40" s="2"/>
      <c r="AD40" s="4"/>
      <c r="AE40" s="4"/>
    </row>
    <row r="41" spans="9:31" ht="19.5" customHeight="1">
      <c r="I41" s="10"/>
      <c r="P41" s="8" t="s">
        <v>27</v>
      </c>
      <c r="Q41" s="4"/>
      <c r="R41" s="2" t="s">
        <v>5</v>
      </c>
      <c r="S41" s="129">
        <v>50</v>
      </c>
      <c r="T41" s="109"/>
      <c r="U41" s="109"/>
      <c r="V41" s="3" t="s">
        <v>30</v>
      </c>
      <c r="W41" s="2"/>
      <c r="AD41" s="4"/>
      <c r="AE41" s="4"/>
    </row>
    <row r="42" spans="9:25" ht="19.5" customHeight="1">
      <c r="I42" s="11"/>
      <c r="P42" s="8" t="s">
        <v>6</v>
      </c>
      <c r="Q42" s="4"/>
      <c r="R42" s="2" t="s">
        <v>5</v>
      </c>
      <c r="S42" s="129">
        <v>14</v>
      </c>
      <c r="T42" s="109"/>
      <c r="U42" s="109"/>
      <c r="V42" s="3" t="s">
        <v>30</v>
      </c>
      <c r="W42" s="2"/>
      <c r="Y42" s="2"/>
    </row>
    <row r="43" spans="7:25" ht="19.5" customHeight="1">
      <c r="G43" s="4"/>
      <c r="H43" s="4"/>
      <c r="P43" s="8" t="s">
        <v>28</v>
      </c>
      <c r="Q43" s="4"/>
      <c r="R43" s="2" t="s">
        <v>5</v>
      </c>
      <c r="S43" s="129">
        <v>50</v>
      </c>
      <c r="T43" s="109"/>
      <c r="U43" s="109"/>
      <c r="V43" s="3" t="s">
        <v>30</v>
      </c>
      <c r="W43" s="2"/>
      <c r="Y43" s="2"/>
    </row>
    <row r="44" ht="19.5" customHeight="1">
      <c r="I44" s="10"/>
    </row>
    <row r="45" spans="2:25" ht="19.5" customHeight="1">
      <c r="B45" s="130" t="s">
        <v>3</v>
      </c>
      <c r="C45" s="131"/>
      <c r="D45" s="131"/>
      <c r="E45" s="16" t="s">
        <v>0</v>
      </c>
      <c r="F45" s="13"/>
      <c r="G45" s="13"/>
      <c r="H45" s="12"/>
      <c r="I45" s="14"/>
      <c r="J45" s="13" t="s">
        <v>31</v>
      </c>
      <c r="K45" s="13"/>
      <c r="L45" s="12"/>
      <c r="M45" s="15" t="s">
        <v>32</v>
      </c>
      <c r="N45" s="13"/>
      <c r="O45" s="14"/>
      <c r="P45" s="13" t="s">
        <v>33</v>
      </c>
      <c r="Q45" s="12"/>
      <c r="R45" s="12"/>
      <c r="S45" s="15" t="s">
        <v>35</v>
      </c>
      <c r="T45" s="13"/>
      <c r="U45" s="12"/>
      <c r="V45" s="14"/>
      <c r="W45" s="13" t="s">
        <v>36</v>
      </c>
      <c r="X45" s="12"/>
      <c r="Y45" s="14"/>
    </row>
    <row r="46" spans="1:28" ht="19.5" customHeight="1">
      <c r="A46" s="32"/>
      <c r="B46" s="42" t="s">
        <v>7</v>
      </c>
      <c r="C46" s="43"/>
      <c r="D46" s="44"/>
      <c r="E46" s="132">
        <f>S37</f>
        <v>800</v>
      </c>
      <c r="F46" s="44"/>
      <c r="G46" s="133" t="s">
        <v>8</v>
      </c>
      <c r="H46" s="134">
        <f>S41</f>
        <v>50</v>
      </c>
      <c r="I46" s="45"/>
      <c r="J46" s="18">
        <f>E46*H46/100</f>
        <v>400</v>
      </c>
      <c r="K46" s="18"/>
      <c r="L46" s="19"/>
      <c r="M46" s="20">
        <f>-(S39+H46)/2/10</f>
        <v>-145</v>
      </c>
      <c r="N46" s="18"/>
      <c r="O46" s="21"/>
      <c r="P46" s="18">
        <f>J46*M46</f>
        <v>-58000</v>
      </c>
      <c r="Q46" s="18"/>
      <c r="R46" s="19"/>
      <c r="S46" s="20">
        <f>J46*M46^2</f>
        <v>8410000</v>
      </c>
      <c r="T46" s="18"/>
      <c r="U46" s="19"/>
      <c r="V46" s="21"/>
      <c r="W46" s="18">
        <f>E46*H46^3/12/10000</f>
        <v>833.3333333333333</v>
      </c>
      <c r="X46" s="19"/>
      <c r="Y46" s="21"/>
      <c r="Z46" s="32"/>
      <c r="AA46" s="32"/>
      <c r="AB46" s="32"/>
    </row>
    <row r="47" spans="1:28" ht="19.5" customHeight="1">
      <c r="A47" s="32"/>
      <c r="B47" s="46" t="s">
        <v>9</v>
      </c>
      <c r="C47" s="47"/>
      <c r="D47" s="48"/>
      <c r="E47" s="135">
        <f>S39</f>
        <v>2850</v>
      </c>
      <c r="F47" s="48"/>
      <c r="G47" s="136" t="s">
        <v>8</v>
      </c>
      <c r="H47" s="137">
        <f>S42</f>
        <v>14</v>
      </c>
      <c r="I47" s="49"/>
      <c r="J47" s="22">
        <f>E47*H47/100</f>
        <v>399</v>
      </c>
      <c r="K47" s="22"/>
      <c r="L47" s="23"/>
      <c r="M47" s="24"/>
      <c r="N47" s="25"/>
      <c r="O47" s="26"/>
      <c r="P47" s="25"/>
      <c r="Q47" s="25"/>
      <c r="R47" s="25"/>
      <c r="S47" s="50"/>
      <c r="T47" s="22"/>
      <c r="U47" s="23"/>
      <c r="V47" s="30"/>
      <c r="W47" s="22">
        <f>H47*E47^3/12/10000</f>
        <v>2700731.25</v>
      </c>
      <c r="X47" s="23"/>
      <c r="Y47" s="30"/>
      <c r="Z47" s="32"/>
      <c r="AA47" s="32"/>
      <c r="AB47" s="32"/>
    </row>
    <row r="48" spans="1:28" ht="19.5" customHeight="1">
      <c r="A48" s="32"/>
      <c r="B48" s="51" t="s">
        <v>10</v>
      </c>
      <c r="C48" s="52"/>
      <c r="D48" s="53"/>
      <c r="E48" s="138">
        <f>S38</f>
        <v>800</v>
      </c>
      <c r="F48" s="53"/>
      <c r="G48" s="73" t="s">
        <v>8</v>
      </c>
      <c r="H48" s="139">
        <f>S43</f>
        <v>50</v>
      </c>
      <c r="I48" s="54"/>
      <c r="J48" s="27">
        <f>E48*H48/100</f>
        <v>400</v>
      </c>
      <c r="K48" s="27"/>
      <c r="L48" s="5"/>
      <c r="M48" s="28">
        <f>(S39+H48)/2/10</f>
        <v>145</v>
      </c>
      <c r="N48" s="27"/>
      <c r="O48" s="29"/>
      <c r="P48" s="27">
        <f>J48*M48</f>
        <v>58000</v>
      </c>
      <c r="Q48" s="27"/>
      <c r="R48" s="5"/>
      <c r="S48" s="28">
        <f>J48*M48^2</f>
        <v>8410000</v>
      </c>
      <c r="T48" s="27"/>
      <c r="U48" s="5"/>
      <c r="V48" s="29"/>
      <c r="W48" s="27">
        <f>E48*H48^3/12/10000</f>
        <v>833.3333333333333</v>
      </c>
      <c r="X48" s="5"/>
      <c r="Y48" s="29"/>
      <c r="Z48" s="32"/>
      <c r="AA48" s="32"/>
      <c r="AB48" s="32"/>
    </row>
    <row r="49" spans="1:28" ht="19.5" customHeight="1">
      <c r="A49" s="32"/>
      <c r="B49" s="55" t="s">
        <v>11</v>
      </c>
      <c r="C49" s="56"/>
      <c r="D49" s="57"/>
      <c r="E49" s="58"/>
      <c r="F49" s="59"/>
      <c r="G49" s="59"/>
      <c r="H49" s="60"/>
      <c r="I49" s="61"/>
      <c r="J49" s="62">
        <f>SUM(J46:J48)</f>
        <v>1199</v>
      </c>
      <c r="K49" s="62"/>
      <c r="L49" s="62"/>
      <c r="M49" s="63"/>
      <c r="N49" s="64"/>
      <c r="O49" s="65"/>
      <c r="P49" s="62">
        <f>SUM(P46:P48)</f>
        <v>0</v>
      </c>
      <c r="Q49" s="62"/>
      <c r="R49" s="66"/>
      <c r="S49" s="67">
        <f>SUM(S46:S48)</f>
        <v>16820000</v>
      </c>
      <c r="T49" s="62"/>
      <c r="U49" s="66"/>
      <c r="V49" s="68"/>
      <c r="W49" s="62">
        <f>SUM(W46:W48)</f>
        <v>2702397.916666667</v>
      </c>
      <c r="X49" s="66"/>
      <c r="Y49" s="68"/>
      <c r="Z49" s="32"/>
      <c r="AA49" s="32"/>
      <c r="AB49" s="32"/>
    </row>
    <row r="50" spans="1:28" ht="19.5" customHeight="1">
      <c r="A50" s="32"/>
      <c r="B50" s="71"/>
      <c r="C50" s="72"/>
      <c r="D50" s="71"/>
      <c r="E50" s="73"/>
      <c r="F50" s="73"/>
      <c r="G50" s="73"/>
      <c r="H50" s="74"/>
      <c r="I50" s="74"/>
      <c r="J50" s="27"/>
      <c r="K50" s="27"/>
      <c r="L50" s="27"/>
      <c r="M50" s="75"/>
      <c r="N50" s="75"/>
      <c r="O50" s="75"/>
      <c r="P50" s="27"/>
      <c r="Q50" s="27"/>
      <c r="R50" s="5"/>
      <c r="S50" s="27"/>
      <c r="T50" s="27"/>
      <c r="U50" s="5"/>
      <c r="V50" s="5"/>
      <c r="W50" s="27"/>
      <c r="X50" s="5"/>
      <c r="Y50" s="5"/>
      <c r="Z50" s="32"/>
      <c r="AA50" s="32"/>
      <c r="AB50" s="32"/>
    </row>
    <row r="51" spans="1:28" ht="19.5" customHeight="1">
      <c r="A51" s="32"/>
      <c r="B51" s="119" t="s">
        <v>37</v>
      </c>
      <c r="C51" s="119"/>
      <c r="D51" s="119" t="s">
        <v>38</v>
      </c>
      <c r="E51" s="119" t="s">
        <v>39</v>
      </c>
      <c r="F51" s="119"/>
      <c r="G51" s="119"/>
      <c r="H51" s="119"/>
      <c r="I51" s="119"/>
      <c r="J51" s="140">
        <f>P49</f>
        <v>0</v>
      </c>
      <c r="K51" s="141"/>
      <c r="L51" s="141"/>
      <c r="M51" s="141"/>
      <c r="N51" s="119" t="s">
        <v>21</v>
      </c>
      <c r="O51" s="142">
        <f>J49</f>
        <v>1199</v>
      </c>
      <c r="P51" s="142"/>
      <c r="Q51" s="142"/>
      <c r="T51" s="119" t="s">
        <v>5</v>
      </c>
      <c r="U51" s="142">
        <f>J51/O51</f>
        <v>0</v>
      </c>
      <c r="V51" s="142"/>
      <c r="W51" s="142"/>
      <c r="X51" s="119" t="s">
        <v>34</v>
      </c>
      <c r="Y51" s="5"/>
      <c r="Z51" s="32"/>
      <c r="AA51" s="32"/>
      <c r="AB51" s="32"/>
    </row>
    <row r="52" spans="1:28" ht="19.5" customHeight="1">
      <c r="A52" s="32"/>
      <c r="B52" s="31" t="s">
        <v>1</v>
      </c>
      <c r="C52" s="31"/>
      <c r="D52" s="3" t="s">
        <v>5</v>
      </c>
      <c r="E52" s="3" t="s">
        <v>40</v>
      </c>
      <c r="F52" s="3"/>
      <c r="G52" s="3"/>
      <c r="H52" s="3"/>
      <c r="I52" s="3"/>
      <c r="J52" s="3"/>
      <c r="X52" s="32"/>
      <c r="Y52" s="32"/>
      <c r="Z52" s="32"/>
      <c r="AA52" s="32"/>
      <c r="AB52" s="32"/>
    </row>
    <row r="53" spans="1:28" ht="19.5" customHeight="1">
      <c r="A53" s="32"/>
      <c r="B53" s="3"/>
      <c r="C53" s="32"/>
      <c r="D53" s="3" t="s">
        <v>5</v>
      </c>
      <c r="E53" s="37">
        <f>S49</f>
        <v>16820000</v>
      </c>
      <c r="F53" s="37"/>
      <c r="G53" s="37"/>
      <c r="H53" s="37"/>
      <c r="I53" s="39" t="s">
        <v>12</v>
      </c>
      <c r="J53" s="37">
        <f>W49</f>
        <v>2702397.916666667</v>
      </c>
      <c r="K53" s="37"/>
      <c r="L53" s="37"/>
      <c r="M53" s="37"/>
      <c r="N53" s="69" t="s">
        <v>41</v>
      </c>
      <c r="O53" s="41">
        <f>J49*U51^2</f>
        <v>0</v>
      </c>
      <c r="P53" s="41"/>
      <c r="Q53" s="6"/>
      <c r="R53" s="6"/>
      <c r="S53" s="70"/>
      <c r="T53" s="39" t="s">
        <v>5</v>
      </c>
      <c r="U53" s="37">
        <f>E53+J53-O53</f>
        <v>19522397.916666668</v>
      </c>
      <c r="V53" s="37"/>
      <c r="W53" s="37"/>
      <c r="X53" s="37"/>
      <c r="Y53" s="119" t="s">
        <v>302</v>
      </c>
      <c r="Z53" s="3"/>
      <c r="AA53" s="32"/>
      <c r="AB53" s="32"/>
    </row>
    <row r="54" spans="1:28" ht="19.5" customHeight="1">
      <c r="A54" s="32"/>
      <c r="B54" s="31" t="s">
        <v>2</v>
      </c>
      <c r="C54" s="31"/>
      <c r="D54" s="3" t="s">
        <v>5</v>
      </c>
      <c r="E54" s="3" t="s">
        <v>29</v>
      </c>
      <c r="F54" s="3"/>
      <c r="G54" s="3"/>
      <c r="H54" s="3"/>
      <c r="I54" s="3"/>
      <c r="J54" s="3"/>
      <c r="K54" s="32"/>
      <c r="L54" s="32"/>
      <c r="M54" s="32"/>
      <c r="N54" s="32"/>
      <c r="O54" s="3"/>
      <c r="P54" s="3"/>
      <c r="Q54" s="32"/>
      <c r="R54" s="32"/>
      <c r="S54" s="32"/>
      <c r="T54" s="3"/>
      <c r="U54" s="31"/>
      <c r="V54" s="33"/>
      <c r="W54" s="33"/>
      <c r="X54" s="33"/>
      <c r="Y54" s="3"/>
      <c r="Z54" s="3"/>
      <c r="AA54" s="32"/>
      <c r="AB54" s="32"/>
    </row>
    <row r="55" spans="1:28" ht="19.5" customHeight="1">
      <c r="A55" s="32"/>
      <c r="B55" s="3"/>
      <c r="C55" s="32"/>
      <c r="D55" s="3" t="s">
        <v>5</v>
      </c>
      <c r="E55" s="34">
        <f>S37/10</f>
        <v>80</v>
      </c>
      <c r="F55" s="35"/>
      <c r="G55" s="35"/>
      <c r="H55" s="36" t="s">
        <v>23</v>
      </c>
      <c r="I55" s="37">
        <f>S41/10</f>
        <v>5</v>
      </c>
      <c r="J55" s="35"/>
      <c r="K55" s="38" t="s">
        <v>15</v>
      </c>
      <c r="L55" s="32"/>
      <c r="M55" s="34">
        <f>S38/10</f>
        <v>80</v>
      </c>
      <c r="N55" s="35"/>
      <c r="O55" s="35"/>
      <c r="P55" s="36" t="s">
        <v>23</v>
      </c>
      <c r="Q55" s="37">
        <f>S43/10</f>
        <v>5</v>
      </c>
      <c r="R55" s="35"/>
      <c r="S55" s="38" t="s">
        <v>16</v>
      </c>
      <c r="T55" s="32"/>
      <c r="U55" s="32"/>
      <c r="V55" s="33"/>
      <c r="W55" s="33"/>
      <c r="X55" s="33"/>
      <c r="Y55" s="32"/>
      <c r="Z55" s="32"/>
      <c r="AA55" s="32"/>
      <c r="AB55" s="32"/>
    </row>
    <row r="56" spans="1:28" ht="19.5" customHeight="1">
      <c r="A56" s="32"/>
      <c r="B56" s="32"/>
      <c r="C56" s="32"/>
      <c r="D56" s="32"/>
      <c r="E56" s="32"/>
      <c r="F56" s="3" t="s">
        <v>12</v>
      </c>
      <c r="G56" s="37">
        <f>S39/10</f>
        <v>285</v>
      </c>
      <c r="H56" s="35"/>
      <c r="I56" s="35"/>
      <c r="J56" s="3" t="s">
        <v>23</v>
      </c>
      <c r="K56" s="34">
        <f>S42/10</f>
        <v>1.4</v>
      </c>
      <c r="L56" s="35"/>
      <c r="M56" s="38" t="s">
        <v>16</v>
      </c>
      <c r="N56" s="32"/>
      <c r="O56" s="33"/>
      <c r="P56" s="32"/>
      <c r="Q56" s="32"/>
      <c r="R56" s="32"/>
      <c r="S56" s="32"/>
      <c r="T56" s="3" t="s">
        <v>5</v>
      </c>
      <c r="U56" s="37">
        <f>(E55^3*I55/12)+(M55^3*Q55/12)+(G56*K56^3/12)</f>
        <v>426731.83666666667</v>
      </c>
      <c r="V56" s="35"/>
      <c r="W56" s="35"/>
      <c r="X56" s="35"/>
      <c r="Y56" s="119" t="s">
        <v>302</v>
      </c>
      <c r="Z56" s="3"/>
      <c r="AA56" s="32"/>
      <c r="AB56" s="32"/>
    </row>
    <row r="57" spans="1:28" ht="19.5" customHeight="1">
      <c r="A57" s="32"/>
      <c r="B57" s="143" t="s">
        <v>4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1"/>
      <c r="V57" s="33"/>
      <c r="W57" s="33"/>
      <c r="X57" s="33"/>
      <c r="Y57" s="3"/>
      <c r="Z57" s="32"/>
      <c r="AA57" s="32"/>
      <c r="AB57" s="32"/>
    </row>
    <row r="58" spans="1:28" ht="19.5" customHeight="1">
      <c r="A58" s="32"/>
      <c r="B58" s="31" t="s">
        <v>14</v>
      </c>
      <c r="C58" s="31"/>
      <c r="D58" s="3" t="s">
        <v>5</v>
      </c>
      <c r="E58" s="32" t="s">
        <v>17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"/>
      <c r="AA58" s="32"/>
      <c r="AB58" s="32"/>
    </row>
    <row r="59" spans="1:28" ht="19.5" customHeight="1">
      <c r="A59" s="32"/>
      <c r="B59" s="32"/>
      <c r="C59" s="32"/>
      <c r="D59" s="38" t="s">
        <v>18</v>
      </c>
      <c r="E59" s="37">
        <f>E46/10</f>
        <v>80</v>
      </c>
      <c r="F59" s="35"/>
      <c r="G59" s="3" t="s">
        <v>13</v>
      </c>
      <c r="H59" s="34">
        <f>H46/10</f>
        <v>5</v>
      </c>
      <c r="I59" s="35"/>
      <c r="J59" s="36" t="s">
        <v>24</v>
      </c>
      <c r="K59" s="37">
        <f>E47/10</f>
        <v>285</v>
      </c>
      <c r="L59" s="35"/>
      <c r="M59" s="3" t="s">
        <v>13</v>
      </c>
      <c r="N59" s="34">
        <f>H47/10</f>
        <v>1.4</v>
      </c>
      <c r="O59" s="35"/>
      <c r="P59" s="32"/>
      <c r="Q59" s="32"/>
      <c r="R59" s="32"/>
      <c r="S59" s="35"/>
      <c r="T59" s="3"/>
      <c r="U59" s="32"/>
      <c r="V59" s="32"/>
      <c r="W59" s="32"/>
      <c r="X59" s="32"/>
      <c r="Y59" s="32"/>
      <c r="Z59" s="32"/>
      <c r="AA59" s="32"/>
      <c r="AB59" s="32"/>
    </row>
    <row r="60" spans="1:28" ht="19.5" customHeight="1">
      <c r="A60" s="32"/>
      <c r="B60" s="32"/>
      <c r="C60" s="32"/>
      <c r="D60" s="32"/>
      <c r="E60" s="32" t="s">
        <v>12</v>
      </c>
      <c r="F60" s="37">
        <f>E48/10</f>
        <v>80</v>
      </c>
      <c r="G60" s="37"/>
      <c r="H60" s="39" t="s">
        <v>13</v>
      </c>
      <c r="I60" s="34">
        <f>H48/10</f>
        <v>5</v>
      </c>
      <c r="J60" s="37"/>
      <c r="K60" s="3" t="s">
        <v>22</v>
      </c>
      <c r="L60" s="40">
        <v>3</v>
      </c>
      <c r="M60" s="32"/>
      <c r="N60" s="32"/>
      <c r="O60" s="32"/>
      <c r="P60" s="32"/>
      <c r="Q60" s="32"/>
      <c r="R60" s="32"/>
      <c r="S60" s="32"/>
      <c r="T60" s="3" t="s">
        <v>5</v>
      </c>
      <c r="U60" s="41">
        <f>(E59*H59^3+K59*N59^3+F60*I60^3)/3</f>
        <v>6927.346666666667</v>
      </c>
      <c r="V60" s="31"/>
      <c r="W60" s="31"/>
      <c r="X60" s="31"/>
      <c r="Y60" s="119" t="s">
        <v>302</v>
      </c>
      <c r="Z60" s="3"/>
      <c r="AA60" s="32"/>
      <c r="AB60" s="32"/>
    </row>
    <row r="69" spans="1:29" ht="19.5" customHeight="1">
      <c r="A69" s="76" t="s">
        <v>304</v>
      </c>
      <c r="B69" s="76"/>
      <c r="C69" s="76"/>
      <c r="D69" s="128"/>
      <c r="AC69" s="17"/>
    </row>
    <row r="70" spans="7:8" ht="19.5" customHeight="1">
      <c r="G70" s="4"/>
      <c r="H70" s="4"/>
    </row>
    <row r="71" spans="15:22" ht="19.5" customHeight="1">
      <c r="O71" s="7"/>
      <c r="P71" s="2" t="s">
        <v>25</v>
      </c>
      <c r="R71" s="2" t="s">
        <v>5</v>
      </c>
      <c r="S71" s="129">
        <v>800</v>
      </c>
      <c r="T71" s="109"/>
      <c r="U71" s="109"/>
      <c r="V71" s="2" t="s">
        <v>30</v>
      </c>
    </row>
    <row r="72" spans="15:22" ht="19.5" customHeight="1">
      <c r="O72" s="7"/>
      <c r="P72" s="8" t="s">
        <v>26</v>
      </c>
      <c r="Q72" s="4"/>
      <c r="R72" s="2" t="s">
        <v>5</v>
      </c>
      <c r="S72" s="129">
        <v>800</v>
      </c>
      <c r="T72" s="109"/>
      <c r="U72" s="109"/>
      <c r="V72" s="2" t="s">
        <v>30</v>
      </c>
    </row>
    <row r="73" spans="12:22" ht="19.5" customHeight="1">
      <c r="L73" s="9"/>
      <c r="P73" s="8" t="s">
        <v>19</v>
      </c>
      <c r="Q73" s="4"/>
      <c r="R73" s="2" t="s">
        <v>5</v>
      </c>
      <c r="S73" s="129">
        <v>2840</v>
      </c>
      <c r="T73" s="109"/>
      <c r="U73" s="109"/>
      <c r="V73" s="3" t="s">
        <v>30</v>
      </c>
    </row>
    <row r="74" spans="16:31" ht="19.5" customHeight="1">
      <c r="P74" s="31" t="s">
        <v>42</v>
      </c>
      <c r="Q74" s="33"/>
      <c r="R74" s="3" t="s">
        <v>5</v>
      </c>
      <c r="S74" s="129">
        <v>2900</v>
      </c>
      <c r="T74" s="109"/>
      <c r="U74" s="109"/>
      <c r="V74" s="3" t="s">
        <v>30</v>
      </c>
      <c r="W74" s="2"/>
      <c r="AD74" s="4"/>
      <c r="AE74" s="4"/>
    </row>
    <row r="75" spans="9:31" ht="19.5" customHeight="1">
      <c r="I75" s="10"/>
      <c r="P75" s="8" t="s">
        <v>27</v>
      </c>
      <c r="Q75" s="4"/>
      <c r="R75" s="2" t="s">
        <v>5</v>
      </c>
      <c r="S75" s="129">
        <v>60</v>
      </c>
      <c r="T75" s="109"/>
      <c r="U75" s="109"/>
      <c r="V75" s="3" t="s">
        <v>30</v>
      </c>
      <c r="W75" s="2"/>
      <c r="AD75" s="4"/>
      <c r="AE75" s="4"/>
    </row>
    <row r="76" spans="9:25" ht="19.5" customHeight="1">
      <c r="I76" s="11"/>
      <c r="P76" s="8" t="s">
        <v>6</v>
      </c>
      <c r="Q76" s="4"/>
      <c r="R76" s="2" t="s">
        <v>5</v>
      </c>
      <c r="S76" s="129">
        <v>14</v>
      </c>
      <c r="T76" s="109"/>
      <c r="U76" s="109"/>
      <c r="V76" s="3" t="s">
        <v>30</v>
      </c>
      <c r="W76" s="2"/>
      <c r="Y76" s="2"/>
    </row>
    <row r="77" spans="7:25" ht="19.5" customHeight="1">
      <c r="G77" s="4"/>
      <c r="H77" s="4"/>
      <c r="P77" s="8" t="s">
        <v>28</v>
      </c>
      <c r="Q77" s="4"/>
      <c r="R77" s="2" t="s">
        <v>5</v>
      </c>
      <c r="S77" s="129">
        <v>60</v>
      </c>
      <c r="T77" s="109"/>
      <c r="U77" s="109"/>
      <c r="V77" s="3" t="s">
        <v>30</v>
      </c>
      <c r="W77" s="2"/>
      <c r="Y77" s="2"/>
    </row>
    <row r="78" ht="19.5" customHeight="1">
      <c r="I78" s="10"/>
    </row>
    <row r="79" spans="2:25" ht="19.5" customHeight="1">
      <c r="B79" s="130" t="s">
        <v>3</v>
      </c>
      <c r="C79" s="131"/>
      <c r="D79" s="131"/>
      <c r="E79" s="16" t="s">
        <v>0</v>
      </c>
      <c r="F79" s="13"/>
      <c r="G79" s="13"/>
      <c r="H79" s="12"/>
      <c r="I79" s="14"/>
      <c r="J79" s="13" t="s">
        <v>31</v>
      </c>
      <c r="K79" s="13"/>
      <c r="L79" s="12"/>
      <c r="M79" s="15" t="s">
        <v>32</v>
      </c>
      <c r="N79" s="13"/>
      <c r="O79" s="14"/>
      <c r="P79" s="13" t="s">
        <v>33</v>
      </c>
      <c r="Q79" s="12"/>
      <c r="R79" s="12"/>
      <c r="S79" s="15" t="s">
        <v>35</v>
      </c>
      <c r="T79" s="13"/>
      <c r="U79" s="12"/>
      <c r="V79" s="14"/>
      <c r="W79" s="13" t="s">
        <v>36</v>
      </c>
      <c r="X79" s="12"/>
      <c r="Y79" s="14"/>
    </row>
    <row r="80" spans="1:28" ht="19.5" customHeight="1">
      <c r="A80" s="32"/>
      <c r="B80" s="42" t="s">
        <v>7</v>
      </c>
      <c r="C80" s="43"/>
      <c r="D80" s="44"/>
      <c r="E80" s="132">
        <f>S71</f>
        <v>800</v>
      </c>
      <c r="F80" s="44"/>
      <c r="G80" s="133" t="s">
        <v>8</v>
      </c>
      <c r="H80" s="134">
        <f>S75</f>
        <v>60</v>
      </c>
      <c r="I80" s="45"/>
      <c r="J80" s="18">
        <f>E80*H80/100</f>
        <v>480</v>
      </c>
      <c r="K80" s="18"/>
      <c r="L80" s="19"/>
      <c r="M80" s="20">
        <f>-(S73+H80)/2/10</f>
        <v>-145</v>
      </c>
      <c r="N80" s="18"/>
      <c r="O80" s="21"/>
      <c r="P80" s="18">
        <f>J80*M80</f>
        <v>-69600</v>
      </c>
      <c r="Q80" s="18"/>
      <c r="R80" s="19"/>
      <c r="S80" s="20">
        <f>J80*M80^2</f>
        <v>10092000</v>
      </c>
      <c r="T80" s="18"/>
      <c r="U80" s="19"/>
      <c r="V80" s="21"/>
      <c r="W80" s="18">
        <f>E80*H80^3/12/10000</f>
        <v>1440</v>
      </c>
      <c r="X80" s="19"/>
      <c r="Y80" s="21"/>
      <c r="Z80" s="32"/>
      <c r="AA80" s="32"/>
      <c r="AB80" s="32"/>
    </row>
    <row r="81" spans="1:28" ht="19.5" customHeight="1">
      <c r="A81" s="32"/>
      <c r="B81" s="46" t="s">
        <v>9</v>
      </c>
      <c r="C81" s="47"/>
      <c r="D81" s="48"/>
      <c r="E81" s="135">
        <f>S73</f>
        <v>2840</v>
      </c>
      <c r="F81" s="48"/>
      <c r="G81" s="136" t="s">
        <v>8</v>
      </c>
      <c r="H81" s="137">
        <f>S76</f>
        <v>14</v>
      </c>
      <c r="I81" s="49"/>
      <c r="J81" s="22">
        <f>E81*H81/100</f>
        <v>397.6</v>
      </c>
      <c r="K81" s="22"/>
      <c r="L81" s="23"/>
      <c r="M81" s="24"/>
      <c r="N81" s="25"/>
      <c r="O81" s="26"/>
      <c r="P81" s="25"/>
      <c r="Q81" s="25"/>
      <c r="R81" s="25"/>
      <c r="S81" s="50"/>
      <c r="T81" s="22"/>
      <c r="U81" s="23"/>
      <c r="V81" s="30"/>
      <c r="W81" s="22">
        <f>H81*E81^3/12/10000</f>
        <v>2672402.1333333333</v>
      </c>
      <c r="X81" s="23"/>
      <c r="Y81" s="30"/>
      <c r="Z81" s="32"/>
      <c r="AA81" s="32"/>
      <c r="AB81" s="32"/>
    </row>
    <row r="82" spans="1:28" ht="19.5" customHeight="1">
      <c r="A82" s="32"/>
      <c r="B82" s="51" t="s">
        <v>10</v>
      </c>
      <c r="C82" s="52"/>
      <c r="D82" s="53"/>
      <c r="E82" s="138">
        <f>S72</f>
        <v>800</v>
      </c>
      <c r="F82" s="53"/>
      <c r="G82" s="73" t="s">
        <v>8</v>
      </c>
      <c r="H82" s="139">
        <f>S77</f>
        <v>60</v>
      </c>
      <c r="I82" s="54"/>
      <c r="J82" s="27">
        <f>E82*H82/100</f>
        <v>480</v>
      </c>
      <c r="K82" s="27"/>
      <c r="L82" s="5"/>
      <c r="M82" s="28">
        <f>(S73+H82)/2/10</f>
        <v>145</v>
      </c>
      <c r="N82" s="27"/>
      <c r="O82" s="29"/>
      <c r="P82" s="27">
        <f>J82*M82</f>
        <v>69600</v>
      </c>
      <c r="Q82" s="27"/>
      <c r="R82" s="5"/>
      <c r="S82" s="28">
        <f>J82*M82^2</f>
        <v>10092000</v>
      </c>
      <c r="T82" s="27"/>
      <c r="U82" s="5"/>
      <c r="V82" s="29"/>
      <c r="W82" s="27">
        <f>E82*H82^3/12/10000</f>
        <v>1440</v>
      </c>
      <c r="X82" s="5"/>
      <c r="Y82" s="29"/>
      <c r="Z82" s="32"/>
      <c r="AA82" s="32"/>
      <c r="AB82" s="32"/>
    </row>
    <row r="83" spans="1:28" ht="19.5" customHeight="1">
      <c r="A83" s="32"/>
      <c r="B83" s="55" t="s">
        <v>11</v>
      </c>
      <c r="C83" s="56"/>
      <c r="D83" s="57"/>
      <c r="E83" s="58"/>
      <c r="F83" s="59"/>
      <c r="G83" s="59"/>
      <c r="H83" s="60"/>
      <c r="I83" s="61"/>
      <c r="J83" s="62">
        <f>SUM(J80:J82)</f>
        <v>1357.6</v>
      </c>
      <c r="K83" s="62"/>
      <c r="L83" s="62"/>
      <c r="M83" s="63"/>
      <c r="N83" s="64"/>
      <c r="O83" s="65"/>
      <c r="P83" s="62">
        <f>SUM(P80:P82)</f>
        <v>0</v>
      </c>
      <c r="Q83" s="62"/>
      <c r="R83" s="66"/>
      <c r="S83" s="67">
        <f>SUM(S80:S82)</f>
        <v>20184000</v>
      </c>
      <c r="T83" s="62"/>
      <c r="U83" s="66"/>
      <c r="V83" s="68"/>
      <c r="W83" s="62">
        <f>SUM(W80:W82)</f>
        <v>2675282.1333333333</v>
      </c>
      <c r="X83" s="66"/>
      <c r="Y83" s="68"/>
      <c r="Z83" s="32"/>
      <c r="AA83" s="32"/>
      <c r="AB83" s="32"/>
    </row>
    <row r="84" spans="1:28" ht="19.5" customHeight="1">
      <c r="A84" s="32"/>
      <c r="B84" s="71"/>
      <c r="C84" s="72"/>
      <c r="D84" s="71"/>
      <c r="E84" s="73"/>
      <c r="F84" s="73"/>
      <c r="G84" s="73"/>
      <c r="H84" s="74"/>
      <c r="I84" s="74"/>
      <c r="J84" s="27"/>
      <c r="K84" s="27"/>
      <c r="L84" s="27"/>
      <c r="M84" s="75"/>
      <c r="N84" s="75"/>
      <c r="O84" s="75"/>
      <c r="P84" s="27"/>
      <c r="Q84" s="27"/>
      <c r="R84" s="5"/>
      <c r="S84" s="27"/>
      <c r="T84" s="27"/>
      <c r="U84" s="5"/>
      <c r="V84" s="5"/>
      <c r="W84" s="27"/>
      <c r="X84" s="5"/>
      <c r="Y84" s="5"/>
      <c r="Z84" s="32"/>
      <c r="AA84" s="32"/>
      <c r="AB84" s="32"/>
    </row>
    <row r="85" spans="1:28" ht="19.5" customHeight="1">
      <c r="A85" s="32"/>
      <c r="B85" s="119" t="s">
        <v>37</v>
      </c>
      <c r="C85" s="119"/>
      <c r="D85" s="119" t="s">
        <v>38</v>
      </c>
      <c r="E85" s="119" t="s">
        <v>39</v>
      </c>
      <c r="F85" s="119"/>
      <c r="G85" s="119"/>
      <c r="H85" s="119"/>
      <c r="I85" s="119"/>
      <c r="J85" s="140">
        <f>P83</f>
        <v>0</v>
      </c>
      <c r="K85" s="141"/>
      <c r="L85" s="141"/>
      <c r="M85" s="141"/>
      <c r="N85" s="119" t="s">
        <v>21</v>
      </c>
      <c r="O85" s="142">
        <f>J83</f>
        <v>1357.6</v>
      </c>
      <c r="P85" s="142"/>
      <c r="Q85" s="142"/>
      <c r="T85" s="119" t="s">
        <v>5</v>
      </c>
      <c r="U85" s="142">
        <f>J85/O85</f>
        <v>0</v>
      </c>
      <c r="V85" s="142"/>
      <c r="W85" s="142"/>
      <c r="X85" s="119" t="s">
        <v>34</v>
      </c>
      <c r="Y85" s="5"/>
      <c r="Z85" s="32"/>
      <c r="AA85" s="32"/>
      <c r="AB85" s="32"/>
    </row>
    <row r="86" spans="1:28" ht="19.5" customHeight="1">
      <c r="A86" s="32"/>
      <c r="B86" s="31" t="s">
        <v>1</v>
      </c>
      <c r="C86" s="31"/>
      <c r="D86" s="3" t="s">
        <v>5</v>
      </c>
      <c r="E86" s="3" t="s">
        <v>40</v>
      </c>
      <c r="F86" s="3"/>
      <c r="G86" s="3"/>
      <c r="H86" s="3"/>
      <c r="I86" s="3"/>
      <c r="J86" s="3"/>
      <c r="X86" s="32"/>
      <c r="Y86" s="32"/>
      <c r="Z86" s="32"/>
      <c r="AA86" s="32"/>
      <c r="AB86" s="32"/>
    </row>
    <row r="87" spans="1:28" ht="19.5" customHeight="1">
      <c r="A87" s="32"/>
      <c r="B87" s="3"/>
      <c r="C87" s="32"/>
      <c r="D87" s="3" t="s">
        <v>5</v>
      </c>
      <c r="E87" s="37">
        <f>S83</f>
        <v>20184000</v>
      </c>
      <c r="F87" s="37"/>
      <c r="G87" s="37"/>
      <c r="H87" s="37"/>
      <c r="I87" s="39" t="s">
        <v>12</v>
      </c>
      <c r="J87" s="37">
        <f>W83</f>
        <v>2675282.1333333333</v>
      </c>
      <c r="K87" s="37"/>
      <c r="L87" s="37"/>
      <c r="M87" s="37"/>
      <c r="N87" s="69" t="s">
        <v>41</v>
      </c>
      <c r="O87" s="41">
        <f>J83*U85^2</f>
        <v>0</v>
      </c>
      <c r="P87" s="41"/>
      <c r="Q87" s="6"/>
      <c r="R87" s="6"/>
      <c r="S87" s="70"/>
      <c r="T87" s="39" t="s">
        <v>5</v>
      </c>
      <c r="U87" s="37">
        <f>E87+J87-O87</f>
        <v>22859282.133333333</v>
      </c>
      <c r="V87" s="37"/>
      <c r="W87" s="37"/>
      <c r="X87" s="37"/>
      <c r="Y87" s="119" t="s">
        <v>302</v>
      </c>
      <c r="Z87" s="3"/>
      <c r="AA87" s="32"/>
      <c r="AB87" s="32"/>
    </row>
    <row r="88" spans="1:28" ht="19.5" customHeight="1">
      <c r="A88" s="32"/>
      <c r="B88" s="31" t="s">
        <v>2</v>
      </c>
      <c r="C88" s="31"/>
      <c r="D88" s="3" t="s">
        <v>5</v>
      </c>
      <c r="E88" s="3" t="s">
        <v>29</v>
      </c>
      <c r="F88" s="3"/>
      <c r="G88" s="3"/>
      <c r="H88" s="3"/>
      <c r="I88" s="3"/>
      <c r="J88" s="3"/>
      <c r="K88" s="32"/>
      <c r="L88" s="32"/>
      <c r="M88" s="32"/>
      <c r="N88" s="32"/>
      <c r="O88" s="3"/>
      <c r="P88" s="3"/>
      <c r="Q88" s="32"/>
      <c r="R88" s="32"/>
      <c r="S88" s="32"/>
      <c r="T88" s="3"/>
      <c r="U88" s="31"/>
      <c r="V88" s="33"/>
      <c r="W88" s="33"/>
      <c r="X88" s="33"/>
      <c r="Y88" s="3"/>
      <c r="Z88" s="3"/>
      <c r="AA88" s="32"/>
      <c r="AB88" s="32"/>
    </row>
    <row r="89" spans="1:28" ht="19.5" customHeight="1">
      <c r="A89" s="32"/>
      <c r="B89" s="3"/>
      <c r="C89" s="32"/>
      <c r="D89" s="3" t="s">
        <v>5</v>
      </c>
      <c r="E89" s="34">
        <f>S71/10</f>
        <v>80</v>
      </c>
      <c r="F89" s="35"/>
      <c r="G89" s="35"/>
      <c r="H89" s="36" t="s">
        <v>23</v>
      </c>
      <c r="I89" s="37">
        <f>S75/10</f>
        <v>6</v>
      </c>
      <c r="J89" s="35"/>
      <c r="K89" s="38" t="s">
        <v>15</v>
      </c>
      <c r="L89" s="32"/>
      <c r="M89" s="34">
        <f>S72/10</f>
        <v>80</v>
      </c>
      <c r="N89" s="35"/>
      <c r="O89" s="35"/>
      <c r="P89" s="36" t="s">
        <v>23</v>
      </c>
      <c r="Q89" s="37">
        <f>S77/10</f>
        <v>6</v>
      </c>
      <c r="R89" s="35"/>
      <c r="S89" s="38" t="s">
        <v>16</v>
      </c>
      <c r="T89" s="32"/>
      <c r="U89" s="32"/>
      <c r="V89" s="33"/>
      <c r="W89" s="33"/>
      <c r="X89" s="33"/>
      <c r="Y89" s="32"/>
      <c r="Z89" s="32"/>
      <c r="AA89" s="32"/>
      <c r="AB89" s="32"/>
    </row>
    <row r="90" spans="1:28" ht="19.5" customHeight="1">
      <c r="A90" s="32"/>
      <c r="B90" s="32"/>
      <c r="C90" s="32"/>
      <c r="D90" s="32"/>
      <c r="E90" s="32"/>
      <c r="F90" s="3" t="s">
        <v>12</v>
      </c>
      <c r="G90" s="37">
        <f>S73/10</f>
        <v>284</v>
      </c>
      <c r="H90" s="35"/>
      <c r="I90" s="35"/>
      <c r="J90" s="3" t="s">
        <v>23</v>
      </c>
      <c r="K90" s="34">
        <f>S76/10</f>
        <v>1.4</v>
      </c>
      <c r="L90" s="35"/>
      <c r="M90" s="38" t="s">
        <v>16</v>
      </c>
      <c r="N90" s="32"/>
      <c r="O90" s="33"/>
      <c r="P90" s="32"/>
      <c r="Q90" s="32"/>
      <c r="R90" s="32"/>
      <c r="S90" s="32"/>
      <c r="T90" s="3" t="s">
        <v>5</v>
      </c>
      <c r="U90" s="37">
        <f>(E89^3*I89/12)+(M89^3*Q89/12)+(G90*K90^3/12)</f>
        <v>512064.9413333333</v>
      </c>
      <c r="V90" s="35"/>
      <c r="W90" s="35"/>
      <c r="X90" s="35"/>
      <c r="Y90" s="119" t="s">
        <v>302</v>
      </c>
      <c r="Z90" s="3"/>
      <c r="AA90" s="32"/>
      <c r="AB90" s="32"/>
    </row>
    <row r="91" spans="1:28" ht="19.5" customHeight="1">
      <c r="A91" s="32"/>
      <c r="B91" s="143" t="s">
        <v>4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1"/>
      <c r="V91" s="33"/>
      <c r="W91" s="33"/>
      <c r="X91" s="33"/>
      <c r="Y91" s="3"/>
      <c r="Z91" s="32"/>
      <c r="AA91" s="32"/>
      <c r="AB91" s="32"/>
    </row>
    <row r="92" spans="1:28" ht="19.5" customHeight="1">
      <c r="A92" s="32"/>
      <c r="B92" s="31" t="s">
        <v>14</v>
      </c>
      <c r="C92" s="31"/>
      <c r="D92" s="3" t="s">
        <v>5</v>
      </c>
      <c r="E92" s="32" t="s">
        <v>17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"/>
      <c r="AA92" s="32"/>
      <c r="AB92" s="32"/>
    </row>
    <row r="93" spans="1:28" ht="19.5" customHeight="1">
      <c r="A93" s="32"/>
      <c r="B93" s="32"/>
      <c r="C93" s="32"/>
      <c r="D93" s="38" t="s">
        <v>18</v>
      </c>
      <c r="E93" s="37">
        <f>E80/10</f>
        <v>80</v>
      </c>
      <c r="F93" s="35"/>
      <c r="G93" s="3" t="s">
        <v>13</v>
      </c>
      <c r="H93" s="34">
        <f>H80/10</f>
        <v>6</v>
      </c>
      <c r="I93" s="35"/>
      <c r="J93" s="36" t="s">
        <v>24</v>
      </c>
      <c r="K93" s="37">
        <f>E81/10</f>
        <v>284</v>
      </c>
      <c r="L93" s="35"/>
      <c r="M93" s="3" t="s">
        <v>13</v>
      </c>
      <c r="N93" s="34">
        <f>H81/10</f>
        <v>1.4</v>
      </c>
      <c r="O93" s="35"/>
      <c r="P93" s="32"/>
      <c r="Q93" s="32"/>
      <c r="R93" s="32"/>
      <c r="S93" s="35"/>
      <c r="T93" s="3"/>
      <c r="U93" s="32"/>
      <c r="V93" s="32"/>
      <c r="W93" s="32"/>
      <c r="X93" s="32"/>
      <c r="Y93" s="32"/>
      <c r="Z93" s="32"/>
      <c r="AA93" s="32"/>
      <c r="AB93" s="32"/>
    </row>
    <row r="94" spans="1:28" ht="19.5" customHeight="1">
      <c r="A94" s="32"/>
      <c r="B94" s="32"/>
      <c r="C94" s="32"/>
      <c r="D94" s="32"/>
      <c r="E94" s="32" t="s">
        <v>12</v>
      </c>
      <c r="F94" s="37">
        <f>E82/10</f>
        <v>80</v>
      </c>
      <c r="G94" s="37"/>
      <c r="H94" s="39" t="s">
        <v>13</v>
      </c>
      <c r="I94" s="34">
        <f>H82/10</f>
        <v>6</v>
      </c>
      <c r="J94" s="37"/>
      <c r="K94" s="3" t="s">
        <v>22</v>
      </c>
      <c r="L94" s="40">
        <v>3</v>
      </c>
      <c r="M94" s="32"/>
      <c r="N94" s="32"/>
      <c r="O94" s="32"/>
      <c r="P94" s="32"/>
      <c r="Q94" s="32"/>
      <c r="R94" s="32"/>
      <c r="S94" s="32"/>
      <c r="T94" s="3" t="s">
        <v>5</v>
      </c>
      <c r="U94" s="41">
        <f>(E93*H93^3+K93*N93^3+F94*I94^3)/3</f>
        <v>11779.765333333335</v>
      </c>
      <c r="V94" s="31"/>
      <c r="W94" s="31"/>
      <c r="X94" s="31"/>
      <c r="Y94" s="119" t="s">
        <v>302</v>
      </c>
      <c r="Z94" s="3"/>
      <c r="AA94" s="32"/>
      <c r="AB94" s="32"/>
    </row>
    <row r="103" spans="1:29" ht="19.5" customHeight="1">
      <c r="A103" s="76" t="s">
        <v>305</v>
      </c>
      <c r="B103" s="76"/>
      <c r="C103" s="76"/>
      <c r="D103" s="128"/>
      <c r="AC103" s="17"/>
    </row>
    <row r="104" spans="7:8" ht="19.5" customHeight="1">
      <c r="G104" s="4"/>
      <c r="H104" s="4"/>
    </row>
    <row r="105" spans="15:22" ht="19.5" customHeight="1">
      <c r="O105" s="7"/>
      <c r="P105" s="2" t="s">
        <v>25</v>
      </c>
      <c r="R105" s="2" t="s">
        <v>5</v>
      </c>
      <c r="S105" s="129">
        <v>800</v>
      </c>
      <c r="T105" s="109"/>
      <c r="U105" s="109"/>
      <c r="V105" s="2" t="s">
        <v>30</v>
      </c>
    </row>
    <row r="106" spans="15:22" ht="19.5" customHeight="1">
      <c r="O106" s="7"/>
      <c r="P106" s="8" t="s">
        <v>26</v>
      </c>
      <c r="Q106" s="4"/>
      <c r="R106" s="2" t="s">
        <v>5</v>
      </c>
      <c r="S106" s="129">
        <v>800</v>
      </c>
      <c r="T106" s="109"/>
      <c r="U106" s="109"/>
      <c r="V106" s="2" t="s">
        <v>30</v>
      </c>
    </row>
    <row r="107" spans="12:22" ht="19.5" customHeight="1">
      <c r="L107" s="9"/>
      <c r="P107" s="8" t="s">
        <v>19</v>
      </c>
      <c r="Q107" s="4"/>
      <c r="R107" s="2" t="s">
        <v>5</v>
      </c>
      <c r="S107" s="129">
        <v>2850</v>
      </c>
      <c r="T107" s="109"/>
      <c r="U107" s="109"/>
      <c r="V107" s="3" t="s">
        <v>30</v>
      </c>
    </row>
    <row r="108" spans="16:31" ht="19.5" customHeight="1">
      <c r="P108" s="31" t="s">
        <v>42</v>
      </c>
      <c r="Q108" s="33"/>
      <c r="R108" s="3" t="s">
        <v>5</v>
      </c>
      <c r="S108" s="129">
        <v>2900</v>
      </c>
      <c r="T108" s="109"/>
      <c r="U108" s="109"/>
      <c r="V108" s="3" t="s">
        <v>30</v>
      </c>
      <c r="W108" s="2"/>
      <c r="AD108" s="4"/>
      <c r="AE108" s="4"/>
    </row>
    <row r="109" spans="9:31" ht="19.5" customHeight="1">
      <c r="I109" s="10"/>
      <c r="P109" s="8" t="s">
        <v>27</v>
      </c>
      <c r="Q109" s="4"/>
      <c r="R109" s="2" t="s">
        <v>5</v>
      </c>
      <c r="S109" s="129">
        <v>50</v>
      </c>
      <c r="T109" s="109"/>
      <c r="U109" s="109"/>
      <c r="V109" s="3" t="s">
        <v>30</v>
      </c>
      <c r="W109" s="2"/>
      <c r="AD109" s="4"/>
      <c r="AE109" s="4"/>
    </row>
    <row r="110" spans="9:25" ht="19.5" customHeight="1">
      <c r="I110" s="11"/>
      <c r="P110" s="8" t="s">
        <v>6</v>
      </c>
      <c r="Q110" s="4"/>
      <c r="R110" s="2" t="s">
        <v>5</v>
      </c>
      <c r="S110" s="129">
        <v>14</v>
      </c>
      <c r="T110" s="109"/>
      <c r="U110" s="109"/>
      <c r="V110" s="3" t="s">
        <v>30</v>
      </c>
      <c r="W110" s="2"/>
      <c r="Y110" s="2"/>
    </row>
    <row r="111" spans="7:25" ht="19.5" customHeight="1">
      <c r="G111" s="4"/>
      <c r="H111" s="4"/>
      <c r="P111" s="8" t="s">
        <v>28</v>
      </c>
      <c r="Q111" s="4"/>
      <c r="R111" s="2" t="s">
        <v>5</v>
      </c>
      <c r="S111" s="129">
        <v>50</v>
      </c>
      <c r="T111" s="109"/>
      <c r="U111" s="109"/>
      <c r="V111" s="3" t="s">
        <v>30</v>
      </c>
      <c r="W111" s="2"/>
      <c r="Y111" s="2"/>
    </row>
    <row r="112" ht="19.5" customHeight="1">
      <c r="I112" s="10"/>
    </row>
    <row r="113" spans="2:25" ht="19.5" customHeight="1">
      <c r="B113" s="130" t="s">
        <v>3</v>
      </c>
      <c r="C113" s="131"/>
      <c r="D113" s="131"/>
      <c r="E113" s="16" t="s">
        <v>0</v>
      </c>
      <c r="F113" s="13"/>
      <c r="G113" s="13"/>
      <c r="H113" s="12"/>
      <c r="I113" s="14"/>
      <c r="J113" s="13" t="s">
        <v>31</v>
      </c>
      <c r="K113" s="13"/>
      <c r="L113" s="12"/>
      <c r="M113" s="15" t="s">
        <v>32</v>
      </c>
      <c r="N113" s="13"/>
      <c r="O113" s="14"/>
      <c r="P113" s="13" t="s">
        <v>33</v>
      </c>
      <c r="Q113" s="12"/>
      <c r="R113" s="12"/>
      <c r="S113" s="15" t="s">
        <v>35</v>
      </c>
      <c r="T113" s="13"/>
      <c r="U113" s="12"/>
      <c r="V113" s="14"/>
      <c r="W113" s="13" t="s">
        <v>36</v>
      </c>
      <c r="X113" s="12"/>
      <c r="Y113" s="14"/>
    </row>
    <row r="114" spans="1:28" ht="19.5" customHeight="1">
      <c r="A114" s="32"/>
      <c r="B114" s="42" t="s">
        <v>7</v>
      </c>
      <c r="C114" s="43"/>
      <c r="D114" s="44"/>
      <c r="E114" s="132">
        <f>S105</f>
        <v>800</v>
      </c>
      <c r="F114" s="44"/>
      <c r="G114" s="133" t="s">
        <v>8</v>
      </c>
      <c r="H114" s="134">
        <f>S109</f>
        <v>50</v>
      </c>
      <c r="I114" s="45"/>
      <c r="J114" s="18">
        <f>E114*H114/100</f>
        <v>400</v>
      </c>
      <c r="K114" s="18"/>
      <c r="L114" s="19"/>
      <c r="M114" s="20">
        <f>-(S107+H114)/2/10</f>
        <v>-145</v>
      </c>
      <c r="N114" s="18"/>
      <c r="O114" s="21"/>
      <c r="P114" s="18">
        <f>J114*M114</f>
        <v>-58000</v>
      </c>
      <c r="Q114" s="18"/>
      <c r="R114" s="19"/>
      <c r="S114" s="20">
        <f>J114*M114^2</f>
        <v>8410000</v>
      </c>
      <c r="T114" s="18"/>
      <c r="U114" s="19"/>
      <c r="V114" s="21"/>
      <c r="W114" s="18">
        <f>E114*H114^3/12/10000</f>
        <v>833.3333333333333</v>
      </c>
      <c r="X114" s="19"/>
      <c r="Y114" s="21"/>
      <c r="Z114" s="32"/>
      <c r="AA114" s="32"/>
      <c r="AB114" s="32"/>
    </row>
    <row r="115" spans="1:28" ht="19.5" customHeight="1">
      <c r="A115" s="32"/>
      <c r="B115" s="46" t="s">
        <v>9</v>
      </c>
      <c r="C115" s="47"/>
      <c r="D115" s="48"/>
      <c r="E115" s="135">
        <f>S107</f>
        <v>2850</v>
      </c>
      <c r="F115" s="48"/>
      <c r="G115" s="136" t="s">
        <v>8</v>
      </c>
      <c r="H115" s="137">
        <f>S110</f>
        <v>14</v>
      </c>
      <c r="I115" s="49"/>
      <c r="J115" s="22">
        <f>E115*H115/100</f>
        <v>399</v>
      </c>
      <c r="K115" s="22"/>
      <c r="L115" s="23"/>
      <c r="M115" s="24"/>
      <c r="N115" s="25"/>
      <c r="O115" s="26"/>
      <c r="P115" s="25"/>
      <c r="Q115" s="25"/>
      <c r="R115" s="25"/>
      <c r="S115" s="50"/>
      <c r="T115" s="22"/>
      <c r="U115" s="23"/>
      <c r="V115" s="30"/>
      <c r="W115" s="22">
        <f>H115*E115^3/12/10000</f>
        <v>2700731.25</v>
      </c>
      <c r="X115" s="23"/>
      <c r="Y115" s="30"/>
      <c r="Z115" s="32"/>
      <c r="AA115" s="32"/>
      <c r="AB115" s="32"/>
    </row>
    <row r="116" spans="1:28" ht="19.5" customHeight="1">
      <c r="A116" s="32"/>
      <c r="B116" s="51" t="s">
        <v>10</v>
      </c>
      <c r="C116" s="52"/>
      <c r="D116" s="53"/>
      <c r="E116" s="138">
        <f>S106</f>
        <v>800</v>
      </c>
      <c r="F116" s="53"/>
      <c r="G116" s="73" t="s">
        <v>8</v>
      </c>
      <c r="H116" s="139">
        <f>S111</f>
        <v>50</v>
      </c>
      <c r="I116" s="54"/>
      <c r="J116" s="27">
        <f>E116*H116/100</f>
        <v>400</v>
      </c>
      <c r="K116" s="27"/>
      <c r="L116" s="5"/>
      <c r="M116" s="28">
        <f>(S107+H116)/2/10</f>
        <v>145</v>
      </c>
      <c r="N116" s="27"/>
      <c r="O116" s="29"/>
      <c r="P116" s="27">
        <f>J116*M116</f>
        <v>58000</v>
      </c>
      <c r="Q116" s="27"/>
      <c r="R116" s="5"/>
      <c r="S116" s="28">
        <f>J116*M116^2</f>
        <v>8410000</v>
      </c>
      <c r="T116" s="27"/>
      <c r="U116" s="5"/>
      <c r="V116" s="29"/>
      <c r="W116" s="27">
        <f>E116*H116^3/12/10000</f>
        <v>833.3333333333333</v>
      </c>
      <c r="X116" s="5"/>
      <c r="Y116" s="29"/>
      <c r="Z116" s="32"/>
      <c r="AA116" s="32"/>
      <c r="AB116" s="32"/>
    </row>
    <row r="117" spans="1:28" ht="19.5" customHeight="1">
      <c r="A117" s="32"/>
      <c r="B117" s="55" t="s">
        <v>11</v>
      </c>
      <c r="C117" s="56"/>
      <c r="D117" s="57"/>
      <c r="E117" s="58"/>
      <c r="F117" s="59"/>
      <c r="G117" s="59"/>
      <c r="H117" s="60"/>
      <c r="I117" s="61"/>
      <c r="J117" s="62">
        <f>SUM(J114:J116)</f>
        <v>1199</v>
      </c>
      <c r="K117" s="62"/>
      <c r="L117" s="62"/>
      <c r="M117" s="63"/>
      <c r="N117" s="64"/>
      <c r="O117" s="65"/>
      <c r="P117" s="62">
        <f>SUM(P114:P116)</f>
        <v>0</v>
      </c>
      <c r="Q117" s="62"/>
      <c r="R117" s="66"/>
      <c r="S117" s="67">
        <f>SUM(S114:S116)</f>
        <v>16820000</v>
      </c>
      <c r="T117" s="62"/>
      <c r="U117" s="66"/>
      <c r="V117" s="68"/>
      <c r="W117" s="62">
        <f>SUM(W114:W116)</f>
        <v>2702397.916666667</v>
      </c>
      <c r="X117" s="66"/>
      <c r="Y117" s="68"/>
      <c r="Z117" s="32"/>
      <c r="AA117" s="32"/>
      <c r="AB117" s="32"/>
    </row>
    <row r="118" spans="1:28" ht="19.5" customHeight="1">
      <c r="A118" s="32"/>
      <c r="B118" s="71"/>
      <c r="C118" s="72"/>
      <c r="D118" s="71"/>
      <c r="E118" s="73"/>
      <c r="F118" s="73"/>
      <c r="G118" s="73"/>
      <c r="H118" s="74"/>
      <c r="I118" s="74"/>
      <c r="J118" s="27"/>
      <c r="K118" s="27"/>
      <c r="L118" s="27"/>
      <c r="M118" s="75"/>
      <c r="N118" s="75"/>
      <c r="O118" s="75"/>
      <c r="P118" s="27"/>
      <c r="Q118" s="27"/>
      <c r="R118" s="5"/>
      <c r="S118" s="27"/>
      <c r="T118" s="27"/>
      <c r="U118" s="5"/>
      <c r="V118" s="5"/>
      <c r="W118" s="27"/>
      <c r="X118" s="5"/>
      <c r="Y118" s="5"/>
      <c r="Z118" s="32"/>
      <c r="AA118" s="32"/>
      <c r="AB118" s="32"/>
    </row>
    <row r="119" spans="1:28" ht="19.5" customHeight="1">
      <c r="A119" s="32"/>
      <c r="B119" s="119" t="s">
        <v>37</v>
      </c>
      <c r="C119" s="119"/>
      <c r="D119" s="119" t="s">
        <v>38</v>
      </c>
      <c r="E119" s="119" t="s">
        <v>39</v>
      </c>
      <c r="F119" s="119"/>
      <c r="G119" s="119"/>
      <c r="H119" s="119"/>
      <c r="I119" s="119"/>
      <c r="J119" s="140">
        <f>P117</f>
        <v>0</v>
      </c>
      <c r="K119" s="141"/>
      <c r="L119" s="141"/>
      <c r="M119" s="141"/>
      <c r="N119" s="119" t="s">
        <v>21</v>
      </c>
      <c r="O119" s="142">
        <f>J117</f>
        <v>1199</v>
      </c>
      <c r="P119" s="142"/>
      <c r="Q119" s="142"/>
      <c r="T119" s="119" t="s">
        <v>5</v>
      </c>
      <c r="U119" s="142">
        <f>J119/O119</f>
        <v>0</v>
      </c>
      <c r="V119" s="142"/>
      <c r="W119" s="142"/>
      <c r="X119" s="119" t="s">
        <v>34</v>
      </c>
      <c r="Y119" s="5"/>
      <c r="Z119" s="32"/>
      <c r="AA119" s="32"/>
      <c r="AB119" s="32"/>
    </row>
    <row r="120" spans="1:28" ht="19.5" customHeight="1">
      <c r="A120" s="32"/>
      <c r="B120" s="31" t="s">
        <v>1</v>
      </c>
      <c r="C120" s="31"/>
      <c r="D120" s="3" t="s">
        <v>5</v>
      </c>
      <c r="E120" s="3" t="s">
        <v>40</v>
      </c>
      <c r="F120" s="3"/>
      <c r="G120" s="3"/>
      <c r="H120" s="3"/>
      <c r="I120" s="3"/>
      <c r="J120" s="3"/>
      <c r="X120" s="32"/>
      <c r="Y120" s="32"/>
      <c r="Z120" s="32"/>
      <c r="AA120" s="32"/>
      <c r="AB120" s="32"/>
    </row>
    <row r="121" spans="1:28" ht="19.5" customHeight="1">
      <c r="A121" s="32"/>
      <c r="B121" s="3"/>
      <c r="C121" s="32"/>
      <c r="D121" s="3" t="s">
        <v>5</v>
      </c>
      <c r="E121" s="37">
        <f>S117</f>
        <v>16820000</v>
      </c>
      <c r="F121" s="37"/>
      <c r="G121" s="37"/>
      <c r="H121" s="37"/>
      <c r="I121" s="39" t="s">
        <v>12</v>
      </c>
      <c r="J121" s="37">
        <f>W117</f>
        <v>2702397.916666667</v>
      </c>
      <c r="K121" s="37"/>
      <c r="L121" s="37"/>
      <c r="M121" s="37"/>
      <c r="N121" s="69" t="s">
        <v>41</v>
      </c>
      <c r="O121" s="41">
        <f>J117*U119^2</f>
        <v>0</v>
      </c>
      <c r="P121" s="41"/>
      <c r="Q121" s="6"/>
      <c r="R121" s="6"/>
      <c r="S121" s="70"/>
      <c r="T121" s="39" t="s">
        <v>5</v>
      </c>
      <c r="U121" s="37">
        <f>E121+J121-O121</f>
        <v>19522397.916666668</v>
      </c>
      <c r="V121" s="37"/>
      <c r="W121" s="37"/>
      <c r="X121" s="37"/>
      <c r="Y121" s="119" t="s">
        <v>302</v>
      </c>
      <c r="Z121" s="3"/>
      <c r="AA121" s="32"/>
      <c r="AB121" s="32"/>
    </row>
    <row r="122" spans="1:28" ht="19.5" customHeight="1">
      <c r="A122" s="32"/>
      <c r="B122" s="31" t="s">
        <v>2</v>
      </c>
      <c r="C122" s="31"/>
      <c r="D122" s="3" t="s">
        <v>5</v>
      </c>
      <c r="E122" s="3" t="s">
        <v>29</v>
      </c>
      <c r="F122" s="3"/>
      <c r="G122" s="3"/>
      <c r="H122" s="3"/>
      <c r="I122" s="3"/>
      <c r="J122" s="3"/>
      <c r="K122" s="32"/>
      <c r="L122" s="32"/>
      <c r="M122" s="32"/>
      <c r="N122" s="32"/>
      <c r="O122" s="3"/>
      <c r="P122" s="3"/>
      <c r="Q122" s="32"/>
      <c r="R122" s="32"/>
      <c r="S122" s="32"/>
      <c r="T122" s="3"/>
      <c r="U122" s="31"/>
      <c r="V122" s="33"/>
      <c r="W122" s="33"/>
      <c r="X122" s="33"/>
      <c r="Y122" s="3"/>
      <c r="Z122" s="3"/>
      <c r="AA122" s="32"/>
      <c r="AB122" s="32"/>
    </row>
    <row r="123" spans="1:28" ht="19.5" customHeight="1">
      <c r="A123" s="32"/>
      <c r="B123" s="3"/>
      <c r="C123" s="32"/>
      <c r="D123" s="3" t="s">
        <v>5</v>
      </c>
      <c r="E123" s="34">
        <f>S105/10</f>
        <v>80</v>
      </c>
      <c r="F123" s="35"/>
      <c r="G123" s="35"/>
      <c r="H123" s="36" t="s">
        <v>23</v>
      </c>
      <c r="I123" s="37">
        <f>S109/10</f>
        <v>5</v>
      </c>
      <c r="J123" s="35"/>
      <c r="K123" s="38" t="s">
        <v>15</v>
      </c>
      <c r="L123" s="32"/>
      <c r="M123" s="34">
        <f>S106/10</f>
        <v>80</v>
      </c>
      <c r="N123" s="35"/>
      <c r="O123" s="35"/>
      <c r="P123" s="36" t="s">
        <v>23</v>
      </c>
      <c r="Q123" s="37">
        <f>S111/10</f>
        <v>5</v>
      </c>
      <c r="R123" s="35"/>
      <c r="S123" s="38" t="s">
        <v>16</v>
      </c>
      <c r="T123" s="32"/>
      <c r="U123" s="32"/>
      <c r="V123" s="33"/>
      <c r="W123" s="33"/>
      <c r="X123" s="33"/>
      <c r="Y123" s="32"/>
      <c r="Z123" s="32"/>
      <c r="AA123" s="32"/>
      <c r="AB123" s="32"/>
    </row>
    <row r="124" spans="1:28" ht="19.5" customHeight="1">
      <c r="A124" s="32"/>
      <c r="B124" s="32"/>
      <c r="C124" s="32"/>
      <c r="D124" s="32"/>
      <c r="E124" s="32"/>
      <c r="F124" s="3" t="s">
        <v>12</v>
      </c>
      <c r="G124" s="37">
        <f>S107/10</f>
        <v>285</v>
      </c>
      <c r="H124" s="35"/>
      <c r="I124" s="35"/>
      <c r="J124" s="3" t="s">
        <v>23</v>
      </c>
      <c r="K124" s="34">
        <f>S110/10</f>
        <v>1.4</v>
      </c>
      <c r="L124" s="35"/>
      <c r="M124" s="38" t="s">
        <v>16</v>
      </c>
      <c r="N124" s="32"/>
      <c r="O124" s="33"/>
      <c r="P124" s="32"/>
      <c r="Q124" s="32"/>
      <c r="R124" s="32"/>
      <c r="S124" s="32"/>
      <c r="T124" s="3" t="s">
        <v>5</v>
      </c>
      <c r="U124" s="37">
        <f>(E123^3*I123/12)+(M123^3*Q123/12)+(G124*K124^3/12)</f>
        <v>426731.83666666667</v>
      </c>
      <c r="V124" s="35"/>
      <c r="W124" s="35"/>
      <c r="X124" s="35"/>
      <c r="Y124" s="119" t="s">
        <v>302</v>
      </c>
      <c r="Z124" s="3"/>
      <c r="AA124" s="32"/>
      <c r="AB124" s="32"/>
    </row>
    <row r="125" spans="1:28" ht="19.5" customHeight="1">
      <c r="A125" s="32"/>
      <c r="B125" s="143" t="s">
        <v>4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1"/>
      <c r="V125" s="33"/>
      <c r="W125" s="33"/>
      <c r="X125" s="33"/>
      <c r="Y125" s="3"/>
      <c r="Z125" s="32"/>
      <c r="AA125" s="32"/>
      <c r="AB125" s="32"/>
    </row>
    <row r="126" spans="1:28" ht="19.5" customHeight="1">
      <c r="A126" s="32"/>
      <c r="B126" s="31" t="s">
        <v>14</v>
      </c>
      <c r="C126" s="31"/>
      <c r="D126" s="3" t="s">
        <v>5</v>
      </c>
      <c r="E126" s="32" t="s">
        <v>17</v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"/>
      <c r="AA126" s="32"/>
      <c r="AB126" s="32"/>
    </row>
    <row r="127" spans="1:28" ht="19.5" customHeight="1">
      <c r="A127" s="32"/>
      <c r="B127" s="32"/>
      <c r="C127" s="32"/>
      <c r="D127" s="38" t="s">
        <v>18</v>
      </c>
      <c r="E127" s="37">
        <f>E114/10</f>
        <v>80</v>
      </c>
      <c r="F127" s="35"/>
      <c r="G127" s="3" t="s">
        <v>13</v>
      </c>
      <c r="H127" s="34">
        <f>H114/10</f>
        <v>5</v>
      </c>
      <c r="I127" s="35"/>
      <c r="J127" s="36" t="s">
        <v>24</v>
      </c>
      <c r="K127" s="37">
        <f>E115/10</f>
        <v>285</v>
      </c>
      <c r="L127" s="35"/>
      <c r="M127" s="3" t="s">
        <v>13</v>
      </c>
      <c r="N127" s="34">
        <f>H115/10</f>
        <v>1.4</v>
      </c>
      <c r="O127" s="35"/>
      <c r="P127" s="32"/>
      <c r="Q127" s="32"/>
      <c r="R127" s="32"/>
      <c r="S127" s="35"/>
      <c r="T127" s="3"/>
      <c r="U127" s="32"/>
      <c r="V127" s="32"/>
      <c r="W127" s="32"/>
      <c r="X127" s="32"/>
      <c r="Y127" s="32"/>
      <c r="Z127" s="32"/>
      <c r="AA127" s="32"/>
      <c r="AB127" s="32"/>
    </row>
    <row r="128" spans="1:28" ht="19.5" customHeight="1">
      <c r="A128" s="32"/>
      <c r="B128" s="32"/>
      <c r="C128" s="32"/>
      <c r="D128" s="32"/>
      <c r="E128" s="32" t="s">
        <v>12</v>
      </c>
      <c r="F128" s="37">
        <f>E116/10</f>
        <v>80</v>
      </c>
      <c r="G128" s="37"/>
      <c r="H128" s="39" t="s">
        <v>13</v>
      </c>
      <c r="I128" s="34">
        <f>H116/10</f>
        <v>5</v>
      </c>
      <c r="J128" s="37"/>
      <c r="K128" s="3" t="s">
        <v>22</v>
      </c>
      <c r="L128" s="40">
        <v>3</v>
      </c>
      <c r="M128" s="32"/>
      <c r="N128" s="32"/>
      <c r="O128" s="32"/>
      <c r="P128" s="32"/>
      <c r="Q128" s="32"/>
      <c r="R128" s="32"/>
      <c r="S128" s="32"/>
      <c r="T128" s="3" t="s">
        <v>5</v>
      </c>
      <c r="U128" s="41">
        <f>(E127*H127^3+K127*N127^3+F128*I128^3)/3</f>
        <v>6927.346666666667</v>
      </c>
      <c r="V128" s="31"/>
      <c r="W128" s="31"/>
      <c r="X128" s="31"/>
      <c r="Y128" s="119" t="s">
        <v>302</v>
      </c>
      <c r="Z128" s="3"/>
      <c r="AA128" s="32"/>
      <c r="AB128" s="32"/>
    </row>
    <row r="137" spans="1:29" ht="19.5" customHeight="1">
      <c r="A137" s="76" t="s">
        <v>306</v>
      </c>
      <c r="B137" s="76"/>
      <c r="C137" s="76"/>
      <c r="D137" s="128"/>
      <c r="AC137" s="17"/>
    </row>
    <row r="138" spans="7:8" ht="19.5" customHeight="1">
      <c r="G138" s="4"/>
      <c r="H138" s="4"/>
    </row>
    <row r="139" spans="15:22" ht="19.5" customHeight="1">
      <c r="O139" s="7"/>
      <c r="P139" s="2" t="s">
        <v>25</v>
      </c>
      <c r="R139" s="2" t="s">
        <v>5</v>
      </c>
      <c r="S139" s="129">
        <v>800</v>
      </c>
      <c r="T139" s="109"/>
      <c r="U139" s="109"/>
      <c r="V139" s="2" t="s">
        <v>30</v>
      </c>
    </row>
    <row r="140" spans="15:22" ht="19.5" customHeight="1">
      <c r="O140" s="7"/>
      <c r="P140" s="8" t="s">
        <v>26</v>
      </c>
      <c r="Q140" s="4"/>
      <c r="R140" s="2" t="s">
        <v>5</v>
      </c>
      <c r="S140" s="129">
        <v>800</v>
      </c>
      <c r="T140" s="109"/>
      <c r="U140" s="109"/>
      <c r="V140" s="2" t="s">
        <v>30</v>
      </c>
    </row>
    <row r="141" spans="12:22" ht="19.5" customHeight="1">
      <c r="L141" s="9"/>
      <c r="P141" s="8" t="s">
        <v>19</v>
      </c>
      <c r="Q141" s="4"/>
      <c r="R141" s="2" t="s">
        <v>5</v>
      </c>
      <c r="S141" s="129">
        <v>2860</v>
      </c>
      <c r="T141" s="109"/>
      <c r="U141" s="109"/>
      <c r="V141" s="3" t="s">
        <v>30</v>
      </c>
    </row>
    <row r="142" spans="16:31" ht="19.5" customHeight="1">
      <c r="P142" s="31" t="s">
        <v>42</v>
      </c>
      <c r="Q142" s="33"/>
      <c r="R142" s="3" t="s">
        <v>5</v>
      </c>
      <c r="S142" s="129">
        <v>2900</v>
      </c>
      <c r="T142" s="109"/>
      <c r="U142" s="109"/>
      <c r="V142" s="3" t="s">
        <v>30</v>
      </c>
      <c r="W142" s="2"/>
      <c r="AD142" s="4"/>
      <c r="AE142" s="4"/>
    </row>
    <row r="143" spans="9:31" ht="19.5" customHeight="1">
      <c r="I143" s="10"/>
      <c r="P143" s="8" t="s">
        <v>27</v>
      </c>
      <c r="Q143" s="4"/>
      <c r="R143" s="2" t="s">
        <v>5</v>
      </c>
      <c r="S143" s="129">
        <v>40</v>
      </c>
      <c r="T143" s="109"/>
      <c r="U143" s="109"/>
      <c r="V143" s="3" t="s">
        <v>30</v>
      </c>
      <c r="W143" s="2"/>
      <c r="AD143" s="4"/>
      <c r="AE143" s="4"/>
    </row>
    <row r="144" spans="9:25" ht="19.5" customHeight="1">
      <c r="I144" s="11"/>
      <c r="P144" s="8" t="s">
        <v>6</v>
      </c>
      <c r="Q144" s="4"/>
      <c r="R144" s="2" t="s">
        <v>5</v>
      </c>
      <c r="S144" s="129">
        <v>14</v>
      </c>
      <c r="T144" s="109"/>
      <c r="U144" s="109"/>
      <c r="V144" s="3" t="s">
        <v>30</v>
      </c>
      <c r="W144" s="2"/>
      <c r="Y144" s="2"/>
    </row>
    <row r="145" spans="7:25" ht="19.5" customHeight="1">
      <c r="G145" s="4"/>
      <c r="H145" s="4"/>
      <c r="P145" s="8" t="s">
        <v>28</v>
      </c>
      <c r="Q145" s="4"/>
      <c r="R145" s="2" t="s">
        <v>5</v>
      </c>
      <c r="S145" s="129">
        <v>40</v>
      </c>
      <c r="T145" s="109"/>
      <c r="U145" s="109"/>
      <c r="V145" s="3" t="s">
        <v>30</v>
      </c>
      <c r="W145" s="2"/>
      <c r="Y145" s="2"/>
    </row>
    <row r="146" ht="19.5" customHeight="1">
      <c r="I146" s="10"/>
    </row>
    <row r="147" spans="2:25" ht="19.5" customHeight="1">
      <c r="B147" s="130" t="s">
        <v>3</v>
      </c>
      <c r="C147" s="131"/>
      <c r="D147" s="131"/>
      <c r="E147" s="16" t="s">
        <v>0</v>
      </c>
      <c r="F147" s="13"/>
      <c r="G147" s="13"/>
      <c r="H147" s="12"/>
      <c r="I147" s="14"/>
      <c r="J147" s="13" t="s">
        <v>31</v>
      </c>
      <c r="K147" s="13"/>
      <c r="L147" s="12"/>
      <c r="M147" s="15" t="s">
        <v>32</v>
      </c>
      <c r="N147" s="13"/>
      <c r="O147" s="14"/>
      <c r="P147" s="13" t="s">
        <v>33</v>
      </c>
      <c r="Q147" s="12"/>
      <c r="R147" s="12"/>
      <c r="S147" s="15" t="s">
        <v>35</v>
      </c>
      <c r="T147" s="13"/>
      <c r="U147" s="12"/>
      <c r="V147" s="14"/>
      <c r="W147" s="13" t="s">
        <v>36</v>
      </c>
      <c r="X147" s="12"/>
      <c r="Y147" s="14"/>
    </row>
    <row r="148" spans="1:28" ht="19.5" customHeight="1">
      <c r="A148" s="32"/>
      <c r="B148" s="42" t="s">
        <v>7</v>
      </c>
      <c r="C148" s="43"/>
      <c r="D148" s="44"/>
      <c r="E148" s="132">
        <f>S139</f>
        <v>800</v>
      </c>
      <c r="F148" s="44"/>
      <c r="G148" s="133" t="s">
        <v>8</v>
      </c>
      <c r="H148" s="134">
        <f>S143</f>
        <v>40</v>
      </c>
      <c r="I148" s="45"/>
      <c r="J148" s="18">
        <f>E148*H148/100</f>
        <v>320</v>
      </c>
      <c r="K148" s="18"/>
      <c r="L148" s="19"/>
      <c r="M148" s="20">
        <f>-(S141+H148)/2/10</f>
        <v>-145</v>
      </c>
      <c r="N148" s="18"/>
      <c r="O148" s="21"/>
      <c r="P148" s="18">
        <f>J148*M148</f>
        <v>-46400</v>
      </c>
      <c r="Q148" s="18"/>
      <c r="R148" s="19"/>
      <c r="S148" s="20">
        <f>J148*M148^2</f>
        <v>6728000</v>
      </c>
      <c r="T148" s="18"/>
      <c r="U148" s="19"/>
      <c r="V148" s="21"/>
      <c r="W148" s="18">
        <f>E148*H148^3/12/10000</f>
        <v>426.6666666666667</v>
      </c>
      <c r="X148" s="19"/>
      <c r="Y148" s="21"/>
      <c r="Z148" s="32"/>
      <c r="AA148" s="32"/>
      <c r="AB148" s="32"/>
    </row>
    <row r="149" spans="1:28" ht="19.5" customHeight="1">
      <c r="A149" s="32"/>
      <c r="B149" s="46" t="s">
        <v>9</v>
      </c>
      <c r="C149" s="47"/>
      <c r="D149" s="48"/>
      <c r="E149" s="135">
        <f>S141</f>
        <v>2860</v>
      </c>
      <c r="F149" s="48"/>
      <c r="G149" s="136" t="s">
        <v>8</v>
      </c>
      <c r="H149" s="137">
        <f>S144</f>
        <v>14</v>
      </c>
      <c r="I149" s="49"/>
      <c r="J149" s="22">
        <f>E149*H149/100</f>
        <v>400.4</v>
      </c>
      <c r="K149" s="22"/>
      <c r="L149" s="23"/>
      <c r="M149" s="24"/>
      <c r="N149" s="25"/>
      <c r="O149" s="26"/>
      <c r="P149" s="25"/>
      <c r="Q149" s="25"/>
      <c r="R149" s="25"/>
      <c r="S149" s="50"/>
      <c r="T149" s="22"/>
      <c r="U149" s="23"/>
      <c r="V149" s="30"/>
      <c r="W149" s="22">
        <f>H149*E149^3/12/10000</f>
        <v>2729259.8666666667</v>
      </c>
      <c r="X149" s="23"/>
      <c r="Y149" s="30"/>
      <c r="Z149" s="32"/>
      <c r="AA149" s="32"/>
      <c r="AB149" s="32"/>
    </row>
    <row r="150" spans="1:28" ht="19.5" customHeight="1">
      <c r="A150" s="32"/>
      <c r="B150" s="51" t="s">
        <v>10</v>
      </c>
      <c r="C150" s="52"/>
      <c r="D150" s="53"/>
      <c r="E150" s="138">
        <f>S140</f>
        <v>800</v>
      </c>
      <c r="F150" s="53"/>
      <c r="G150" s="73" t="s">
        <v>8</v>
      </c>
      <c r="H150" s="139">
        <f>S145</f>
        <v>40</v>
      </c>
      <c r="I150" s="54"/>
      <c r="J150" s="27">
        <f>E150*H150/100</f>
        <v>320</v>
      </c>
      <c r="K150" s="27"/>
      <c r="L150" s="5"/>
      <c r="M150" s="28">
        <f>(S141+H150)/2/10</f>
        <v>145</v>
      </c>
      <c r="N150" s="27"/>
      <c r="O150" s="29"/>
      <c r="P150" s="27">
        <f>J150*M150</f>
        <v>46400</v>
      </c>
      <c r="Q150" s="27"/>
      <c r="R150" s="5"/>
      <c r="S150" s="28">
        <f>J150*M150^2</f>
        <v>6728000</v>
      </c>
      <c r="T150" s="27"/>
      <c r="U150" s="5"/>
      <c r="V150" s="29"/>
      <c r="W150" s="27">
        <f>E150*H150^3/12/10000</f>
        <v>426.6666666666667</v>
      </c>
      <c r="X150" s="5"/>
      <c r="Y150" s="29"/>
      <c r="Z150" s="32"/>
      <c r="AA150" s="32"/>
      <c r="AB150" s="32"/>
    </row>
    <row r="151" spans="1:28" ht="19.5" customHeight="1">
      <c r="A151" s="32"/>
      <c r="B151" s="55" t="s">
        <v>11</v>
      </c>
      <c r="C151" s="56"/>
      <c r="D151" s="57"/>
      <c r="E151" s="58"/>
      <c r="F151" s="59"/>
      <c r="G151" s="59"/>
      <c r="H151" s="60"/>
      <c r="I151" s="61"/>
      <c r="J151" s="62">
        <f>SUM(J148:J150)</f>
        <v>1040.4</v>
      </c>
      <c r="K151" s="62"/>
      <c r="L151" s="62"/>
      <c r="M151" s="63"/>
      <c r="N151" s="64"/>
      <c r="O151" s="65"/>
      <c r="P151" s="62">
        <f>SUM(P148:P150)</f>
        <v>0</v>
      </c>
      <c r="Q151" s="62"/>
      <c r="R151" s="66"/>
      <c r="S151" s="67">
        <f>SUM(S148:S150)</f>
        <v>13456000</v>
      </c>
      <c r="T151" s="62"/>
      <c r="U151" s="66"/>
      <c r="V151" s="68"/>
      <c r="W151" s="62">
        <f>SUM(W148:W150)</f>
        <v>2730113.1999999997</v>
      </c>
      <c r="X151" s="66"/>
      <c r="Y151" s="68"/>
      <c r="Z151" s="32"/>
      <c r="AA151" s="32"/>
      <c r="AB151" s="32"/>
    </row>
    <row r="152" spans="1:28" ht="19.5" customHeight="1">
      <c r="A152" s="32"/>
      <c r="B152" s="71"/>
      <c r="C152" s="72"/>
      <c r="D152" s="71"/>
      <c r="E152" s="73"/>
      <c r="F152" s="73"/>
      <c r="G152" s="73"/>
      <c r="H152" s="74"/>
      <c r="I152" s="74"/>
      <c r="J152" s="27"/>
      <c r="K152" s="27"/>
      <c r="L152" s="27"/>
      <c r="M152" s="75"/>
      <c r="N152" s="75"/>
      <c r="O152" s="75"/>
      <c r="P152" s="27"/>
      <c r="Q152" s="27"/>
      <c r="R152" s="5"/>
      <c r="S152" s="27"/>
      <c r="T152" s="27"/>
      <c r="U152" s="5"/>
      <c r="V152" s="5"/>
      <c r="W152" s="27"/>
      <c r="X152" s="5"/>
      <c r="Y152" s="5"/>
      <c r="Z152" s="32"/>
      <c r="AA152" s="32"/>
      <c r="AB152" s="32"/>
    </row>
    <row r="153" spans="1:28" ht="19.5" customHeight="1">
      <c r="A153" s="32"/>
      <c r="B153" s="119" t="s">
        <v>37</v>
      </c>
      <c r="C153" s="119"/>
      <c r="D153" s="119" t="s">
        <v>38</v>
      </c>
      <c r="E153" s="119" t="s">
        <v>39</v>
      </c>
      <c r="F153" s="119"/>
      <c r="G153" s="119"/>
      <c r="H153" s="119"/>
      <c r="I153" s="119"/>
      <c r="J153" s="140">
        <f>P151</f>
        <v>0</v>
      </c>
      <c r="K153" s="141"/>
      <c r="L153" s="141"/>
      <c r="M153" s="141"/>
      <c r="N153" s="119" t="s">
        <v>21</v>
      </c>
      <c r="O153" s="142">
        <f>J151</f>
        <v>1040.4</v>
      </c>
      <c r="P153" s="142"/>
      <c r="Q153" s="142"/>
      <c r="T153" s="119" t="s">
        <v>5</v>
      </c>
      <c r="U153" s="142">
        <f>J153/O153</f>
        <v>0</v>
      </c>
      <c r="V153" s="142"/>
      <c r="W153" s="142"/>
      <c r="X153" s="119" t="s">
        <v>34</v>
      </c>
      <c r="Y153" s="5"/>
      <c r="Z153" s="32"/>
      <c r="AA153" s="32"/>
      <c r="AB153" s="32"/>
    </row>
    <row r="154" spans="1:28" ht="19.5" customHeight="1">
      <c r="A154" s="32"/>
      <c r="B154" s="31" t="s">
        <v>1</v>
      </c>
      <c r="C154" s="31"/>
      <c r="D154" s="3" t="s">
        <v>5</v>
      </c>
      <c r="E154" s="3" t="s">
        <v>40</v>
      </c>
      <c r="F154" s="3"/>
      <c r="G154" s="3"/>
      <c r="H154" s="3"/>
      <c r="I154" s="3"/>
      <c r="J154" s="3"/>
      <c r="X154" s="32"/>
      <c r="Y154" s="32"/>
      <c r="Z154" s="32"/>
      <c r="AA154" s="32"/>
      <c r="AB154" s="32"/>
    </row>
    <row r="155" spans="1:28" ht="19.5" customHeight="1">
      <c r="A155" s="32"/>
      <c r="B155" s="3"/>
      <c r="C155" s="32"/>
      <c r="D155" s="3" t="s">
        <v>5</v>
      </c>
      <c r="E155" s="37">
        <f>S151</f>
        <v>13456000</v>
      </c>
      <c r="F155" s="37"/>
      <c r="G155" s="37"/>
      <c r="H155" s="37"/>
      <c r="I155" s="39" t="s">
        <v>12</v>
      </c>
      <c r="J155" s="37">
        <f>W151</f>
        <v>2730113.1999999997</v>
      </c>
      <c r="K155" s="37"/>
      <c r="L155" s="37"/>
      <c r="M155" s="37"/>
      <c r="N155" s="69" t="s">
        <v>41</v>
      </c>
      <c r="O155" s="41">
        <f>J151*U153^2</f>
        <v>0</v>
      </c>
      <c r="P155" s="41"/>
      <c r="Q155" s="6"/>
      <c r="R155" s="6"/>
      <c r="S155" s="70"/>
      <c r="T155" s="39" t="s">
        <v>5</v>
      </c>
      <c r="U155" s="37">
        <f>E155+J155-O155</f>
        <v>16186113.2</v>
      </c>
      <c r="V155" s="37"/>
      <c r="W155" s="37"/>
      <c r="X155" s="37"/>
      <c r="Y155" s="119" t="s">
        <v>302</v>
      </c>
      <c r="Z155" s="3"/>
      <c r="AA155" s="32"/>
      <c r="AB155" s="32"/>
    </row>
    <row r="156" spans="1:28" ht="19.5" customHeight="1">
      <c r="A156" s="32"/>
      <c r="B156" s="31" t="s">
        <v>2</v>
      </c>
      <c r="C156" s="31"/>
      <c r="D156" s="3" t="s">
        <v>5</v>
      </c>
      <c r="E156" s="3" t="s">
        <v>29</v>
      </c>
      <c r="F156" s="3"/>
      <c r="G156" s="3"/>
      <c r="H156" s="3"/>
      <c r="I156" s="3"/>
      <c r="J156" s="3"/>
      <c r="K156" s="32"/>
      <c r="L156" s="32"/>
      <c r="M156" s="32"/>
      <c r="N156" s="32"/>
      <c r="O156" s="3"/>
      <c r="P156" s="3"/>
      <c r="Q156" s="32"/>
      <c r="R156" s="32"/>
      <c r="S156" s="32"/>
      <c r="T156" s="3"/>
      <c r="U156" s="31"/>
      <c r="V156" s="33"/>
      <c r="W156" s="33"/>
      <c r="X156" s="33"/>
      <c r="Y156" s="3"/>
      <c r="Z156" s="3"/>
      <c r="AA156" s="32"/>
      <c r="AB156" s="32"/>
    </row>
    <row r="157" spans="1:28" ht="19.5" customHeight="1">
      <c r="A157" s="32"/>
      <c r="B157" s="3"/>
      <c r="C157" s="32"/>
      <c r="D157" s="3" t="s">
        <v>5</v>
      </c>
      <c r="E157" s="34">
        <f>S139/10</f>
        <v>80</v>
      </c>
      <c r="F157" s="35"/>
      <c r="G157" s="35"/>
      <c r="H157" s="36" t="s">
        <v>23</v>
      </c>
      <c r="I157" s="37">
        <f>S143/10</f>
        <v>4</v>
      </c>
      <c r="J157" s="35"/>
      <c r="K157" s="38" t="s">
        <v>15</v>
      </c>
      <c r="L157" s="32"/>
      <c r="M157" s="34">
        <f>S140/10</f>
        <v>80</v>
      </c>
      <c r="N157" s="35"/>
      <c r="O157" s="35"/>
      <c r="P157" s="36" t="s">
        <v>23</v>
      </c>
      <c r="Q157" s="37">
        <f>S145/10</f>
        <v>4</v>
      </c>
      <c r="R157" s="35"/>
      <c r="S157" s="38" t="s">
        <v>16</v>
      </c>
      <c r="T157" s="32"/>
      <c r="U157" s="32"/>
      <c r="V157" s="33"/>
      <c r="W157" s="33"/>
      <c r="X157" s="33"/>
      <c r="Y157" s="32"/>
      <c r="Z157" s="32"/>
      <c r="AA157" s="32"/>
      <c r="AB157" s="32"/>
    </row>
    <row r="158" spans="1:28" ht="19.5" customHeight="1">
      <c r="A158" s="32"/>
      <c r="B158" s="32"/>
      <c r="C158" s="32"/>
      <c r="D158" s="32"/>
      <c r="E158" s="32"/>
      <c r="F158" s="3" t="s">
        <v>12</v>
      </c>
      <c r="G158" s="37">
        <f>S141/10</f>
        <v>286</v>
      </c>
      <c r="H158" s="35"/>
      <c r="I158" s="35"/>
      <c r="J158" s="3" t="s">
        <v>23</v>
      </c>
      <c r="K158" s="34">
        <f>S144/10</f>
        <v>1.4</v>
      </c>
      <c r="L158" s="35"/>
      <c r="M158" s="38" t="s">
        <v>16</v>
      </c>
      <c r="N158" s="32"/>
      <c r="O158" s="33"/>
      <c r="P158" s="32"/>
      <c r="Q158" s="32"/>
      <c r="R158" s="32"/>
      <c r="S158" s="32"/>
      <c r="T158" s="3" t="s">
        <v>5</v>
      </c>
      <c r="U158" s="37">
        <f>(E157^3*I157/12)+(M157^3*Q157/12)+(G158*K158^3/12)</f>
        <v>341398.73199999996</v>
      </c>
      <c r="V158" s="35"/>
      <c r="W158" s="35"/>
      <c r="X158" s="35"/>
      <c r="Y158" s="119" t="s">
        <v>302</v>
      </c>
      <c r="Z158" s="3"/>
      <c r="AA158" s="32"/>
      <c r="AB158" s="32"/>
    </row>
    <row r="159" spans="1:28" ht="19.5" customHeight="1">
      <c r="A159" s="32"/>
      <c r="B159" s="143" t="s">
        <v>4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1"/>
      <c r="V159" s="33"/>
      <c r="W159" s="33"/>
      <c r="X159" s="33"/>
      <c r="Y159" s="3"/>
      <c r="Z159" s="32"/>
      <c r="AA159" s="32"/>
      <c r="AB159" s="32"/>
    </row>
    <row r="160" spans="1:28" ht="19.5" customHeight="1">
      <c r="A160" s="32"/>
      <c r="B160" s="31" t="s">
        <v>14</v>
      </c>
      <c r="C160" s="31"/>
      <c r="D160" s="3" t="s">
        <v>5</v>
      </c>
      <c r="E160" s="32" t="s">
        <v>17</v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"/>
      <c r="AA160" s="32"/>
      <c r="AB160" s="32"/>
    </row>
    <row r="161" spans="1:28" ht="19.5" customHeight="1">
      <c r="A161" s="32"/>
      <c r="B161" s="32"/>
      <c r="C161" s="32"/>
      <c r="D161" s="38" t="s">
        <v>18</v>
      </c>
      <c r="E161" s="37">
        <f>E148/10</f>
        <v>80</v>
      </c>
      <c r="F161" s="35"/>
      <c r="G161" s="3" t="s">
        <v>13</v>
      </c>
      <c r="H161" s="34">
        <f>H148/10</f>
        <v>4</v>
      </c>
      <c r="I161" s="35"/>
      <c r="J161" s="36" t="s">
        <v>24</v>
      </c>
      <c r="K161" s="37">
        <f>E149/10</f>
        <v>286</v>
      </c>
      <c r="L161" s="35"/>
      <c r="M161" s="3" t="s">
        <v>13</v>
      </c>
      <c r="N161" s="34">
        <f>H149/10</f>
        <v>1.4</v>
      </c>
      <c r="O161" s="35"/>
      <c r="P161" s="32"/>
      <c r="Q161" s="32"/>
      <c r="R161" s="32"/>
      <c r="S161" s="35"/>
      <c r="T161" s="3"/>
      <c r="U161" s="32"/>
      <c r="V161" s="32"/>
      <c r="W161" s="32"/>
      <c r="X161" s="32"/>
      <c r="Y161" s="32"/>
      <c r="Z161" s="32"/>
      <c r="AA161" s="32"/>
      <c r="AB161" s="32"/>
    </row>
    <row r="162" spans="1:28" ht="19.5" customHeight="1">
      <c r="A162" s="32"/>
      <c r="B162" s="32"/>
      <c r="C162" s="32"/>
      <c r="D162" s="32"/>
      <c r="E162" s="32" t="s">
        <v>12</v>
      </c>
      <c r="F162" s="37">
        <f>E150/10</f>
        <v>80</v>
      </c>
      <c r="G162" s="37"/>
      <c r="H162" s="39" t="s">
        <v>13</v>
      </c>
      <c r="I162" s="34">
        <f>H150/10</f>
        <v>4</v>
      </c>
      <c r="J162" s="37"/>
      <c r="K162" s="3" t="s">
        <v>22</v>
      </c>
      <c r="L162" s="40">
        <v>3</v>
      </c>
      <c r="M162" s="32"/>
      <c r="N162" s="32"/>
      <c r="O162" s="32"/>
      <c r="P162" s="32"/>
      <c r="Q162" s="32"/>
      <c r="R162" s="32"/>
      <c r="S162" s="32"/>
      <c r="T162" s="3" t="s">
        <v>5</v>
      </c>
      <c r="U162" s="41">
        <f>(E161*H161^3+K161*N161^3+F162*I162^3)/3</f>
        <v>3674.928</v>
      </c>
      <c r="V162" s="31"/>
      <c r="W162" s="31"/>
      <c r="X162" s="31"/>
      <c r="Y162" s="119" t="s">
        <v>302</v>
      </c>
      <c r="Z162" s="3"/>
      <c r="AA162" s="32"/>
      <c r="AB162" s="32"/>
    </row>
    <row r="171" spans="1:29" ht="19.5" customHeight="1">
      <c r="A171" s="76" t="s">
        <v>307</v>
      </c>
      <c r="B171" s="76"/>
      <c r="C171" s="76"/>
      <c r="D171" s="128"/>
      <c r="AC171" s="17"/>
    </row>
    <row r="172" spans="7:8" ht="19.5" customHeight="1">
      <c r="G172" s="4"/>
      <c r="H172" s="4"/>
    </row>
    <row r="173" spans="15:22" ht="19.5" customHeight="1">
      <c r="O173" s="7"/>
      <c r="P173" s="2" t="s">
        <v>25</v>
      </c>
      <c r="R173" s="2" t="s">
        <v>5</v>
      </c>
      <c r="S173" s="129">
        <v>800</v>
      </c>
      <c r="T173" s="109"/>
      <c r="U173" s="109"/>
      <c r="V173" s="2" t="s">
        <v>30</v>
      </c>
    </row>
    <row r="174" spans="15:22" ht="19.5" customHeight="1">
      <c r="O174" s="7"/>
      <c r="P174" s="8" t="s">
        <v>26</v>
      </c>
      <c r="Q174" s="4"/>
      <c r="R174" s="2" t="s">
        <v>5</v>
      </c>
      <c r="S174" s="129">
        <v>800</v>
      </c>
      <c r="T174" s="109"/>
      <c r="U174" s="109"/>
      <c r="V174" s="2" t="s">
        <v>30</v>
      </c>
    </row>
    <row r="175" spans="12:22" ht="19.5" customHeight="1">
      <c r="L175" s="9"/>
      <c r="P175" s="8" t="s">
        <v>19</v>
      </c>
      <c r="Q175" s="4"/>
      <c r="R175" s="2" t="s">
        <v>5</v>
      </c>
      <c r="S175" s="129">
        <v>2840</v>
      </c>
      <c r="T175" s="109"/>
      <c r="U175" s="109"/>
      <c r="V175" s="3" t="s">
        <v>30</v>
      </c>
    </row>
    <row r="176" spans="16:31" ht="19.5" customHeight="1">
      <c r="P176" s="31" t="s">
        <v>42</v>
      </c>
      <c r="Q176" s="33"/>
      <c r="R176" s="3" t="s">
        <v>5</v>
      </c>
      <c r="S176" s="129">
        <v>2900</v>
      </c>
      <c r="T176" s="109"/>
      <c r="U176" s="109"/>
      <c r="V176" s="3" t="s">
        <v>30</v>
      </c>
      <c r="W176" s="2"/>
      <c r="AD176" s="4"/>
      <c r="AE176" s="4"/>
    </row>
    <row r="177" spans="9:31" ht="19.5" customHeight="1">
      <c r="I177" s="10"/>
      <c r="P177" s="8" t="s">
        <v>27</v>
      </c>
      <c r="Q177" s="4"/>
      <c r="R177" s="2" t="s">
        <v>5</v>
      </c>
      <c r="S177" s="129">
        <v>60</v>
      </c>
      <c r="T177" s="109"/>
      <c r="U177" s="109"/>
      <c r="V177" s="3" t="s">
        <v>30</v>
      </c>
      <c r="W177" s="2"/>
      <c r="AD177" s="4"/>
      <c r="AE177" s="4"/>
    </row>
    <row r="178" spans="9:25" ht="19.5" customHeight="1">
      <c r="I178" s="11"/>
      <c r="P178" s="8" t="s">
        <v>6</v>
      </c>
      <c r="Q178" s="4"/>
      <c r="R178" s="2" t="s">
        <v>5</v>
      </c>
      <c r="S178" s="129">
        <v>14</v>
      </c>
      <c r="T178" s="109"/>
      <c r="U178" s="109"/>
      <c r="V178" s="3" t="s">
        <v>30</v>
      </c>
      <c r="W178" s="2"/>
      <c r="Y178" s="2"/>
    </row>
    <row r="179" spans="7:25" ht="19.5" customHeight="1">
      <c r="G179" s="4"/>
      <c r="H179" s="4"/>
      <c r="P179" s="8" t="s">
        <v>28</v>
      </c>
      <c r="Q179" s="4"/>
      <c r="R179" s="2" t="s">
        <v>5</v>
      </c>
      <c r="S179" s="129">
        <v>60</v>
      </c>
      <c r="T179" s="109"/>
      <c r="U179" s="109"/>
      <c r="V179" s="3" t="s">
        <v>30</v>
      </c>
      <c r="W179" s="2"/>
      <c r="Y179" s="2"/>
    </row>
    <row r="180" ht="19.5" customHeight="1">
      <c r="I180" s="10"/>
    </row>
    <row r="181" spans="2:25" ht="19.5" customHeight="1">
      <c r="B181" s="130" t="s">
        <v>3</v>
      </c>
      <c r="C181" s="131"/>
      <c r="D181" s="131"/>
      <c r="E181" s="16" t="s">
        <v>0</v>
      </c>
      <c r="F181" s="13"/>
      <c r="G181" s="13"/>
      <c r="H181" s="12"/>
      <c r="I181" s="14"/>
      <c r="J181" s="13" t="s">
        <v>31</v>
      </c>
      <c r="K181" s="13"/>
      <c r="L181" s="12"/>
      <c r="M181" s="15" t="s">
        <v>32</v>
      </c>
      <c r="N181" s="13"/>
      <c r="O181" s="14"/>
      <c r="P181" s="13" t="s">
        <v>33</v>
      </c>
      <c r="Q181" s="12"/>
      <c r="R181" s="12"/>
      <c r="S181" s="15" t="s">
        <v>35</v>
      </c>
      <c r="T181" s="13"/>
      <c r="U181" s="12"/>
      <c r="V181" s="14"/>
      <c r="W181" s="13" t="s">
        <v>36</v>
      </c>
      <c r="X181" s="12"/>
      <c r="Y181" s="14"/>
    </row>
    <row r="182" spans="1:28" ht="19.5" customHeight="1">
      <c r="A182" s="32"/>
      <c r="B182" s="42" t="s">
        <v>7</v>
      </c>
      <c r="C182" s="43"/>
      <c r="D182" s="44"/>
      <c r="E182" s="132">
        <f>S173</f>
        <v>800</v>
      </c>
      <c r="F182" s="44"/>
      <c r="G182" s="133" t="s">
        <v>8</v>
      </c>
      <c r="H182" s="134">
        <f>S177</f>
        <v>60</v>
      </c>
      <c r="I182" s="45"/>
      <c r="J182" s="18">
        <f>E182*H182/100</f>
        <v>480</v>
      </c>
      <c r="K182" s="18"/>
      <c r="L182" s="19"/>
      <c r="M182" s="20">
        <f>-(S175+H182)/2/10</f>
        <v>-145</v>
      </c>
      <c r="N182" s="18"/>
      <c r="O182" s="21"/>
      <c r="P182" s="18">
        <f>J182*M182</f>
        <v>-69600</v>
      </c>
      <c r="Q182" s="18"/>
      <c r="R182" s="19"/>
      <c r="S182" s="20">
        <f>J182*M182^2</f>
        <v>10092000</v>
      </c>
      <c r="T182" s="18"/>
      <c r="U182" s="19"/>
      <c r="V182" s="21"/>
      <c r="W182" s="18">
        <f>E182*H182^3/12/10000</f>
        <v>1440</v>
      </c>
      <c r="X182" s="19"/>
      <c r="Y182" s="21"/>
      <c r="Z182" s="32"/>
      <c r="AA182" s="32"/>
      <c r="AB182" s="32"/>
    </row>
    <row r="183" spans="1:28" ht="19.5" customHeight="1">
      <c r="A183" s="32"/>
      <c r="B183" s="46" t="s">
        <v>9</v>
      </c>
      <c r="C183" s="47"/>
      <c r="D183" s="48"/>
      <c r="E183" s="135">
        <f>S175</f>
        <v>2840</v>
      </c>
      <c r="F183" s="48"/>
      <c r="G183" s="136" t="s">
        <v>8</v>
      </c>
      <c r="H183" s="137">
        <f>S178</f>
        <v>14</v>
      </c>
      <c r="I183" s="49"/>
      <c r="J183" s="22">
        <f>E183*H183/100</f>
        <v>397.6</v>
      </c>
      <c r="K183" s="22"/>
      <c r="L183" s="23"/>
      <c r="M183" s="24"/>
      <c r="N183" s="25"/>
      <c r="O183" s="26"/>
      <c r="P183" s="25"/>
      <c r="Q183" s="25"/>
      <c r="R183" s="25"/>
      <c r="S183" s="50"/>
      <c r="T183" s="22"/>
      <c r="U183" s="23"/>
      <c r="V183" s="30"/>
      <c r="W183" s="22">
        <f>H183*E183^3/12/10000</f>
        <v>2672402.1333333333</v>
      </c>
      <c r="X183" s="23"/>
      <c r="Y183" s="30"/>
      <c r="Z183" s="32"/>
      <c r="AA183" s="32"/>
      <c r="AB183" s="32"/>
    </row>
    <row r="184" spans="1:28" ht="19.5" customHeight="1">
      <c r="A184" s="32"/>
      <c r="B184" s="51" t="s">
        <v>10</v>
      </c>
      <c r="C184" s="52"/>
      <c r="D184" s="53"/>
      <c r="E184" s="138">
        <f>S174</f>
        <v>800</v>
      </c>
      <c r="F184" s="53"/>
      <c r="G184" s="73" t="s">
        <v>8</v>
      </c>
      <c r="H184" s="139">
        <f>S179</f>
        <v>60</v>
      </c>
      <c r="I184" s="54"/>
      <c r="J184" s="27">
        <f>E184*H184/100</f>
        <v>480</v>
      </c>
      <c r="K184" s="27"/>
      <c r="L184" s="5"/>
      <c r="M184" s="28">
        <f>(S175+H184)/2/10</f>
        <v>145</v>
      </c>
      <c r="N184" s="27"/>
      <c r="O184" s="29"/>
      <c r="P184" s="27">
        <f>J184*M184</f>
        <v>69600</v>
      </c>
      <c r="Q184" s="27"/>
      <c r="R184" s="5"/>
      <c r="S184" s="28">
        <f>J184*M184^2</f>
        <v>10092000</v>
      </c>
      <c r="T184" s="27"/>
      <c r="U184" s="5"/>
      <c r="V184" s="29"/>
      <c r="W184" s="27">
        <f>E184*H184^3/12/10000</f>
        <v>1440</v>
      </c>
      <c r="X184" s="5"/>
      <c r="Y184" s="29"/>
      <c r="Z184" s="32"/>
      <c r="AA184" s="32"/>
      <c r="AB184" s="32"/>
    </row>
    <row r="185" spans="1:28" ht="19.5" customHeight="1">
      <c r="A185" s="32"/>
      <c r="B185" s="55" t="s">
        <v>11</v>
      </c>
      <c r="C185" s="56"/>
      <c r="D185" s="57"/>
      <c r="E185" s="58"/>
      <c r="F185" s="59"/>
      <c r="G185" s="59"/>
      <c r="H185" s="60"/>
      <c r="I185" s="61"/>
      <c r="J185" s="62">
        <f>SUM(J182:J184)</f>
        <v>1357.6</v>
      </c>
      <c r="K185" s="62"/>
      <c r="L185" s="62"/>
      <c r="M185" s="63"/>
      <c r="N185" s="64"/>
      <c r="O185" s="65"/>
      <c r="P185" s="62">
        <f>SUM(P182:P184)</f>
        <v>0</v>
      </c>
      <c r="Q185" s="62"/>
      <c r="R185" s="66"/>
      <c r="S185" s="67">
        <f>SUM(S182:S184)</f>
        <v>20184000</v>
      </c>
      <c r="T185" s="62"/>
      <c r="U185" s="66"/>
      <c r="V185" s="68"/>
      <c r="W185" s="62">
        <f>SUM(W182:W184)</f>
        <v>2675282.1333333333</v>
      </c>
      <c r="X185" s="66"/>
      <c r="Y185" s="68"/>
      <c r="Z185" s="32"/>
      <c r="AA185" s="32"/>
      <c r="AB185" s="32"/>
    </row>
    <row r="186" spans="1:28" ht="19.5" customHeight="1">
      <c r="A186" s="32"/>
      <c r="B186" s="71"/>
      <c r="C186" s="72"/>
      <c r="D186" s="71"/>
      <c r="E186" s="73"/>
      <c r="F186" s="73"/>
      <c r="G186" s="73"/>
      <c r="H186" s="74"/>
      <c r="I186" s="74"/>
      <c r="J186" s="27"/>
      <c r="K186" s="27"/>
      <c r="L186" s="27"/>
      <c r="M186" s="75"/>
      <c r="N186" s="75"/>
      <c r="O186" s="75"/>
      <c r="P186" s="27"/>
      <c r="Q186" s="27"/>
      <c r="R186" s="5"/>
      <c r="S186" s="27"/>
      <c r="T186" s="27"/>
      <c r="U186" s="5"/>
      <c r="V186" s="5"/>
      <c r="W186" s="27"/>
      <c r="X186" s="5"/>
      <c r="Y186" s="5"/>
      <c r="Z186" s="32"/>
      <c r="AA186" s="32"/>
      <c r="AB186" s="32"/>
    </row>
    <row r="187" spans="1:28" ht="19.5" customHeight="1">
      <c r="A187" s="32"/>
      <c r="B187" s="119" t="s">
        <v>37</v>
      </c>
      <c r="C187" s="119"/>
      <c r="D187" s="119" t="s">
        <v>38</v>
      </c>
      <c r="E187" s="119" t="s">
        <v>39</v>
      </c>
      <c r="F187" s="119"/>
      <c r="G187" s="119"/>
      <c r="H187" s="119"/>
      <c r="I187" s="119"/>
      <c r="J187" s="140">
        <f>P185</f>
        <v>0</v>
      </c>
      <c r="K187" s="141"/>
      <c r="L187" s="141"/>
      <c r="M187" s="141"/>
      <c r="N187" s="119" t="s">
        <v>21</v>
      </c>
      <c r="O187" s="142">
        <f>J185</f>
        <v>1357.6</v>
      </c>
      <c r="P187" s="142"/>
      <c r="Q187" s="142"/>
      <c r="T187" s="119" t="s">
        <v>5</v>
      </c>
      <c r="U187" s="142">
        <f>J187/O187</f>
        <v>0</v>
      </c>
      <c r="V187" s="142"/>
      <c r="W187" s="142"/>
      <c r="X187" s="119" t="s">
        <v>34</v>
      </c>
      <c r="Y187" s="5"/>
      <c r="Z187" s="32"/>
      <c r="AA187" s="32"/>
      <c r="AB187" s="32"/>
    </row>
    <row r="188" spans="1:28" ht="19.5" customHeight="1">
      <c r="A188" s="32"/>
      <c r="B188" s="31" t="s">
        <v>1</v>
      </c>
      <c r="C188" s="31"/>
      <c r="D188" s="3" t="s">
        <v>5</v>
      </c>
      <c r="E188" s="3" t="s">
        <v>40</v>
      </c>
      <c r="F188" s="3"/>
      <c r="G188" s="3"/>
      <c r="H188" s="3"/>
      <c r="I188" s="3"/>
      <c r="J188" s="3"/>
      <c r="X188" s="32"/>
      <c r="Y188" s="32"/>
      <c r="Z188" s="32"/>
      <c r="AA188" s="32"/>
      <c r="AB188" s="32"/>
    </row>
    <row r="189" spans="1:28" ht="19.5" customHeight="1">
      <c r="A189" s="32"/>
      <c r="B189" s="3"/>
      <c r="C189" s="32"/>
      <c r="D189" s="3" t="s">
        <v>5</v>
      </c>
      <c r="E189" s="37">
        <f>S185</f>
        <v>20184000</v>
      </c>
      <c r="F189" s="37"/>
      <c r="G189" s="37"/>
      <c r="H189" s="37"/>
      <c r="I189" s="39" t="s">
        <v>12</v>
      </c>
      <c r="J189" s="37">
        <f>W185</f>
        <v>2675282.1333333333</v>
      </c>
      <c r="K189" s="37"/>
      <c r="L189" s="37"/>
      <c r="M189" s="37"/>
      <c r="N189" s="69" t="s">
        <v>41</v>
      </c>
      <c r="O189" s="41">
        <f>J185*U187^2</f>
        <v>0</v>
      </c>
      <c r="P189" s="41"/>
      <c r="Q189" s="6"/>
      <c r="R189" s="6"/>
      <c r="S189" s="70"/>
      <c r="T189" s="39" t="s">
        <v>5</v>
      </c>
      <c r="U189" s="37">
        <f>E189+J189-O189</f>
        <v>22859282.133333333</v>
      </c>
      <c r="V189" s="37"/>
      <c r="W189" s="37"/>
      <c r="X189" s="37"/>
      <c r="Y189" s="119" t="s">
        <v>302</v>
      </c>
      <c r="Z189" s="3"/>
      <c r="AA189" s="32"/>
      <c r="AB189" s="32"/>
    </row>
    <row r="190" spans="1:28" ht="19.5" customHeight="1">
      <c r="A190" s="32"/>
      <c r="B190" s="31" t="s">
        <v>2</v>
      </c>
      <c r="C190" s="31"/>
      <c r="D190" s="3" t="s">
        <v>5</v>
      </c>
      <c r="E190" s="3" t="s">
        <v>29</v>
      </c>
      <c r="F190" s="3"/>
      <c r="G190" s="3"/>
      <c r="H190" s="3"/>
      <c r="I190" s="3"/>
      <c r="J190" s="3"/>
      <c r="K190" s="32"/>
      <c r="L190" s="32"/>
      <c r="M190" s="32"/>
      <c r="N190" s="32"/>
      <c r="O190" s="3"/>
      <c r="P190" s="3"/>
      <c r="Q190" s="32"/>
      <c r="R190" s="32"/>
      <c r="S190" s="32"/>
      <c r="T190" s="3"/>
      <c r="U190" s="31"/>
      <c r="V190" s="33"/>
      <c r="W190" s="33"/>
      <c r="X190" s="33"/>
      <c r="Y190" s="3"/>
      <c r="Z190" s="3"/>
      <c r="AA190" s="32"/>
      <c r="AB190" s="32"/>
    </row>
    <row r="191" spans="1:28" ht="19.5" customHeight="1">
      <c r="A191" s="32"/>
      <c r="B191" s="3"/>
      <c r="C191" s="32"/>
      <c r="D191" s="3" t="s">
        <v>5</v>
      </c>
      <c r="E191" s="34">
        <f>S173/10</f>
        <v>80</v>
      </c>
      <c r="F191" s="35"/>
      <c r="G191" s="35"/>
      <c r="H191" s="36" t="s">
        <v>23</v>
      </c>
      <c r="I191" s="37">
        <f>S177/10</f>
        <v>6</v>
      </c>
      <c r="J191" s="35"/>
      <c r="K191" s="38" t="s">
        <v>15</v>
      </c>
      <c r="L191" s="32"/>
      <c r="M191" s="34">
        <f>S174/10</f>
        <v>80</v>
      </c>
      <c r="N191" s="35"/>
      <c r="O191" s="35"/>
      <c r="P191" s="36" t="s">
        <v>23</v>
      </c>
      <c r="Q191" s="37">
        <f>S179/10</f>
        <v>6</v>
      </c>
      <c r="R191" s="35"/>
      <c r="S191" s="38" t="s">
        <v>16</v>
      </c>
      <c r="T191" s="32"/>
      <c r="U191" s="32"/>
      <c r="V191" s="33"/>
      <c r="W191" s="33"/>
      <c r="X191" s="33"/>
      <c r="Y191" s="32"/>
      <c r="Z191" s="32"/>
      <c r="AA191" s="32"/>
      <c r="AB191" s="32"/>
    </row>
    <row r="192" spans="1:28" ht="19.5" customHeight="1">
      <c r="A192" s="32"/>
      <c r="B192" s="32"/>
      <c r="C192" s="32"/>
      <c r="D192" s="32"/>
      <c r="E192" s="32"/>
      <c r="F192" s="3" t="s">
        <v>12</v>
      </c>
      <c r="G192" s="37">
        <f>S175/10</f>
        <v>284</v>
      </c>
      <c r="H192" s="35"/>
      <c r="I192" s="35"/>
      <c r="J192" s="3" t="s">
        <v>23</v>
      </c>
      <c r="K192" s="34">
        <f>S178/10</f>
        <v>1.4</v>
      </c>
      <c r="L192" s="35"/>
      <c r="M192" s="38" t="s">
        <v>16</v>
      </c>
      <c r="N192" s="32"/>
      <c r="O192" s="33"/>
      <c r="P192" s="32"/>
      <c r="Q192" s="32"/>
      <c r="R192" s="32"/>
      <c r="S192" s="32"/>
      <c r="T192" s="3" t="s">
        <v>5</v>
      </c>
      <c r="U192" s="37">
        <f>(E191^3*I191/12)+(M191^3*Q191/12)+(G192*K192^3/12)</f>
        <v>512064.9413333333</v>
      </c>
      <c r="V192" s="35"/>
      <c r="W192" s="35"/>
      <c r="X192" s="35"/>
      <c r="Y192" s="119" t="s">
        <v>302</v>
      </c>
      <c r="Z192" s="3"/>
      <c r="AA192" s="32"/>
      <c r="AB192" s="32"/>
    </row>
    <row r="193" spans="1:28" ht="19.5" customHeight="1">
      <c r="A193" s="32"/>
      <c r="B193" s="143" t="s">
        <v>4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1"/>
      <c r="V193" s="33"/>
      <c r="W193" s="33"/>
      <c r="X193" s="33"/>
      <c r="Y193" s="3"/>
      <c r="Z193" s="32"/>
      <c r="AA193" s="32"/>
      <c r="AB193" s="32"/>
    </row>
    <row r="194" spans="1:28" ht="19.5" customHeight="1">
      <c r="A194" s="32"/>
      <c r="B194" s="31" t="s">
        <v>14</v>
      </c>
      <c r="C194" s="31"/>
      <c r="D194" s="3" t="s">
        <v>5</v>
      </c>
      <c r="E194" s="32" t="s">
        <v>17</v>
      </c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"/>
      <c r="AA194" s="32"/>
      <c r="AB194" s="32"/>
    </row>
    <row r="195" spans="1:28" ht="19.5" customHeight="1">
      <c r="A195" s="32"/>
      <c r="B195" s="32"/>
      <c r="C195" s="32"/>
      <c r="D195" s="38" t="s">
        <v>18</v>
      </c>
      <c r="E195" s="37">
        <f>E182/10</f>
        <v>80</v>
      </c>
      <c r="F195" s="35"/>
      <c r="G195" s="3" t="s">
        <v>13</v>
      </c>
      <c r="H195" s="34">
        <f>H182/10</f>
        <v>6</v>
      </c>
      <c r="I195" s="35"/>
      <c r="J195" s="36" t="s">
        <v>24</v>
      </c>
      <c r="K195" s="37">
        <f>E183/10</f>
        <v>284</v>
      </c>
      <c r="L195" s="35"/>
      <c r="M195" s="3" t="s">
        <v>13</v>
      </c>
      <c r="N195" s="34">
        <f>H183/10</f>
        <v>1.4</v>
      </c>
      <c r="O195" s="35"/>
      <c r="P195" s="32"/>
      <c r="Q195" s="32"/>
      <c r="R195" s="32"/>
      <c r="S195" s="35"/>
      <c r="T195" s="3"/>
      <c r="U195" s="32"/>
      <c r="V195" s="32"/>
      <c r="W195" s="32"/>
      <c r="X195" s="32"/>
      <c r="Y195" s="32"/>
      <c r="Z195" s="32"/>
      <c r="AA195" s="32"/>
      <c r="AB195" s="32"/>
    </row>
    <row r="196" spans="1:28" ht="19.5" customHeight="1">
      <c r="A196" s="32"/>
      <c r="B196" s="32"/>
      <c r="C196" s="32"/>
      <c r="D196" s="32"/>
      <c r="E196" s="32" t="s">
        <v>12</v>
      </c>
      <c r="F196" s="37">
        <f>E184/10</f>
        <v>80</v>
      </c>
      <c r="G196" s="37"/>
      <c r="H196" s="39" t="s">
        <v>13</v>
      </c>
      <c r="I196" s="34">
        <f>H184/10</f>
        <v>6</v>
      </c>
      <c r="J196" s="37"/>
      <c r="K196" s="3" t="s">
        <v>22</v>
      </c>
      <c r="L196" s="40">
        <v>3</v>
      </c>
      <c r="M196" s="32"/>
      <c r="N196" s="32"/>
      <c r="O196" s="32"/>
      <c r="P196" s="32"/>
      <c r="Q196" s="32"/>
      <c r="R196" s="32"/>
      <c r="S196" s="32"/>
      <c r="T196" s="3" t="s">
        <v>5</v>
      </c>
      <c r="U196" s="41">
        <f>(E195*H195^3+K195*N195^3+F196*I196^3)/3</f>
        <v>11779.765333333335</v>
      </c>
      <c r="V196" s="31"/>
      <c r="W196" s="31"/>
      <c r="X196" s="31"/>
      <c r="Y196" s="119" t="s">
        <v>302</v>
      </c>
      <c r="Z196" s="3"/>
      <c r="AA196" s="32"/>
      <c r="AB196" s="32"/>
    </row>
    <row r="205" spans="1:29" ht="19.5" customHeight="1">
      <c r="A205" s="76" t="s">
        <v>308</v>
      </c>
      <c r="B205" s="76"/>
      <c r="C205" s="76"/>
      <c r="D205" s="128"/>
      <c r="AC205" s="17"/>
    </row>
    <row r="206" spans="7:8" ht="19.5" customHeight="1">
      <c r="G206" s="4"/>
      <c r="H206" s="4"/>
    </row>
    <row r="207" spans="15:22" ht="19.5" customHeight="1">
      <c r="O207" s="7"/>
      <c r="P207" s="2" t="s">
        <v>25</v>
      </c>
      <c r="R207" s="2" t="s">
        <v>5</v>
      </c>
      <c r="S207" s="129">
        <v>800</v>
      </c>
      <c r="T207" s="109"/>
      <c r="U207" s="109"/>
      <c r="V207" s="2" t="s">
        <v>30</v>
      </c>
    </row>
    <row r="208" spans="15:22" ht="19.5" customHeight="1">
      <c r="O208" s="7"/>
      <c r="P208" s="8" t="s">
        <v>26</v>
      </c>
      <c r="Q208" s="4"/>
      <c r="R208" s="2" t="s">
        <v>5</v>
      </c>
      <c r="S208" s="129">
        <v>800</v>
      </c>
      <c r="T208" s="109"/>
      <c r="U208" s="109"/>
      <c r="V208" s="2" t="s">
        <v>30</v>
      </c>
    </row>
    <row r="209" spans="12:22" ht="19.5" customHeight="1">
      <c r="L209" s="9"/>
      <c r="P209" s="8" t="s">
        <v>19</v>
      </c>
      <c r="Q209" s="4"/>
      <c r="R209" s="2" t="s">
        <v>5</v>
      </c>
      <c r="S209" s="129">
        <v>2860</v>
      </c>
      <c r="T209" s="109"/>
      <c r="U209" s="109"/>
      <c r="V209" s="3" t="s">
        <v>30</v>
      </c>
    </row>
    <row r="210" spans="16:31" ht="19.5" customHeight="1">
      <c r="P210" s="31" t="s">
        <v>42</v>
      </c>
      <c r="Q210" s="33"/>
      <c r="R210" s="3" t="s">
        <v>5</v>
      </c>
      <c r="S210" s="129">
        <v>2900</v>
      </c>
      <c r="T210" s="109"/>
      <c r="U210" s="109"/>
      <c r="V210" s="3" t="s">
        <v>30</v>
      </c>
      <c r="W210" s="2"/>
      <c r="AD210" s="4"/>
      <c r="AE210" s="4"/>
    </row>
    <row r="211" spans="9:31" ht="19.5" customHeight="1">
      <c r="I211" s="10"/>
      <c r="P211" s="8" t="s">
        <v>27</v>
      </c>
      <c r="Q211" s="4"/>
      <c r="R211" s="2" t="s">
        <v>5</v>
      </c>
      <c r="S211" s="129">
        <v>40</v>
      </c>
      <c r="T211" s="109"/>
      <c r="U211" s="109"/>
      <c r="V211" s="3" t="s">
        <v>30</v>
      </c>
      <c r="W211" s="2"/>
      <c r="AD211" s="4"/>
      <c r="AE211" s="4"/>
    </row>
    <row r="212" spans="9:25" ht="19.5" customHeight="1">
      <c r="I212" s="11"/>
      <c r="P212" s="8" t="s">
        <v>6</v>
      </c>
      <c r="Q212" s="4"/>
      <c r="R212" s="2" t="s">
        <v>5</v>
      </c>
      <c r="S212" s="129">
        <v>14</v>
      </c>
      <c r="T212" s="109"/>
      <c r="U212" s="109"/>
      <c r="V212" s="3" t="s">
        <v>30</v>
      </c>
      <c r="W212" s="2"/>
      <c r="Y212" s="2"/>
    </row>
    <row r="213" spans="7:25" ht="19.5" customHeight="1">
      <c r="G213" s="4"/>
      <c r="H213" s="4"/>
      <c r="P213" s="8" t="s">
        <v>28</v>
      </c>
      <c r="Q213" s="4"/>
      <c r="R213" s="2" t="s">
        <v>5</v>
      </c>
      <c r="S213" s="129">
        <v>40</v>
      </c>
      <c r="T213" s="109"/>
      <c r="U213" s="109"/>
      <c r="V213" s="3" t="s">
        <v>30</v>
      </c>
      <c r="W213" s="2"/>
      <c r="Y213" s="2"/>
    </row>
    <row r="214" ht="19.5" customHeight="1">
      <c r="I214" s="10"/>
    </row>
    <row r="215" spans="2:25" ht="19.5" customHeight="1">
      <c r="B215" s="130" t="s">
        <v>3</v>
      </c>
      <c r="C215" s="131"/>
      <c r="D215" s="131"/>
      <c r="E215" s="16" t="s">
        <v>0</v>
      </c>
      <c r="F215" s="13"/>
      <c r="G215" s="13"/>
      <c r="H215" s="12"/>
      <c r="I215" s="14"/>
      <c r="J215" s="13" t="s">
        <v>31</v>
      </c>
      <c r="K215" s="13"/>
      <c r="L215" s="12"/>
      <c r="M215" s="15" t="s">
        <v>32</v>
      </c>
      <c r="N215" s="13"/>
      <c r="O215" s="14"/>
      <c r="P215" s="13" t="s">
        <v>33</v>
      </c>
      <c r="Q215" s="12"/>
      <c r="R215" s="12"/>
      <c r="S215" s="15" t="s">
        <v>35</v>
      </c>
      <c r="T215" s="13"/>
      <c r="U215" s="12"/>
      <c r="V215" s="14"/>
      <c r="W215" s="13" t="s">
        <v>36</v>
      </c>
      <c r="X215" s="12"/>
      <c r="Y215" s="14"/>
    </row>
    <row r="216" spans="1:28" ht="19.5" customHeight="1">
      <c r="A216" s="32"/>
      <c r="B216" s="42" t="s">
        <v>7</v>
      </c>
      <c r="C216" s="43"/>
      <c r="D216" s="44"/>
      <c r="E216" s="132">
        <f>S207</f>
        <v>800</v>
      </c>
      <c r="F216" s="44"/>
      <c r="G216" s="133" t="s">
        <v>8</v>
      </c>
      <c r="H216" s="134">
        <f>S211</f>
        <v>40</v>
      </c>
      <c r="I216" s="45"/>
      <c r="J216" s="18">
        <f>E216*H216/100</f>
        <v>320</v>
      </c>
      <c r="K216" s="18"/>
      <c r="L216" s="19"/>
      <c r="M216" s="20">
        <f>-(S209+H216)/2/10</f>
        <v>-145</v>
      </c>
      <c r="N216" s="18"/>
      <c r="O216" s="21"/>
      <c r="P216" s="18">
        <f>J216*M216</f>
        <v>-46400</v>
      </c>
      <c r="Q216" s="18"/>
      <c r="R216" s="19"/>
      <c r="S216" s="20">
        <f>J216*M216^2</f>
        <v>6728000</v>
      </c>
      <c r="T216" s="18"/>
      <c r="U216" s="19"/>
      <c r="V216" s="21"/>
      <c r="W216" s="18">
        <f>E216*H216^3/12/10000</f>
        <v>426.6666666666667</v>
      </c>
      <c r="X216" s="19"/>
      <c r="Y216" s="21"/>
      <c r="Z216" s="32"/>
      <c r="AA216" s="32"/>
      <c r="AB216" s="32"/>
    </row>
    <row r="217" spans="1:28" ht="19.5" customHeight="1">
      <c r="A217" s="32"/>
      <c r="B217" s="46" t="s">
        <v>9</v>
      </c>
      <c r="C217" s="47"/>
      <c r="D217" s="48"/>
      <c r="E217" s="135">
        <f>S209</f>
        <v>2860</v>
      </c>
      <c r="F217" s="48"/>
      <c r="G217" s="136" t="s">
        <v>8</v>
      </c>
      <c r="H217" s="137">
        <f>S212</f>
        <v>14</v>
      </c>
      <c r="I217" s="49"/>
      <c r="J217" s="22">
        <f>E217*H217/100</f>
        <v>400.4</v>
      </c>
      <c r="K217" s="22"/>
      <c r="L217" s="23"/>
      <c r="M217" s="24"/>
      <c r="N217" s="25"/>
      <c r="O217" s="26"/>
      <c r="P217" s="25"/>
      <c r="Q217" s="25"/>
      <c r="R217" s="25"/>
      <c r="S217" s="50"/>
      <c r="T217" s="22"/>
      <c r="U217" s="23"/>
      <c r="V217" s="30"/>
      <c r="W217" s="22">
        <f>H217*E217^3/12/10000</f>
        <v>2729259.8666666667</v>
      </c>
      <c r="X217" s="23"/>
      <c r="Y217" s="30"/>
      <c r="Z217" s="32"/>
      <c r="AA217" s="32"/>
      <c r="AB217" s="32"/>
    </row>
    <row r="218" spans="1:28" ht="19.5" customHeight="1">
      <c r="A218" s="32"/>
      <c r="B218" s="51" t="s">
        <v>10</v>
      </c>
      <c r="C218" s="52"/>
      <c r="D218" s="53"/>
      <c r="E218" s="138">
        <f>S208</f>
        <v>800</v>
      </c>
      <c r="F218" s="53"/>
      <c r="G218" s="73" t="s">
        <v>8</v>
      </c>
      <c r="H218" s="139">
        <f>S213</f>
        <v>40</v>
      </c>
      <c r="I218" s="54"/>
      <c r="J218" s="27">
        <f>E218*H218/100</f>
        <v>320</v>
      </c>
      <c r="K218" s="27"/>
      <c r="L218" s="5"/>
      <c r="M218" s="28">
        <f>(S209+H218)/2/10</f>
        <v>145</v>
      </c>
      <c r="N218" s="27"/>
      <c r="O218" s="29"/>
      <c r="P218" s="27">
        <f>J218*M218</f>
        <v>46400</v>
      </c>
      <c r="Q218" s="27"/>
      <c r="R218" s="5"/>
      <c r="S218" s="28">
        <f>J218*M218^2</f>
        <v>6728000</v>
      </c>
      <c r="T218" s="27"/>
      <c r="U218" s="5"/>
      <c r="V218" s="29"/>
      <c r="W218" s="27">
        <f>E218*H218^3/12/10000</f>
        <v>426.6666666666667</v>
      </c>
      <c r="X218" s="5"/>
      <c r="Y218" s="29"/>
      <c r="Z218" s="32"/>
      <c r="AA218" s="32"/>
      <c r="AB218" s="32"/>
    </row>
    <row r="219" spans="1:28" ht="19.5" customHeight="1">
      <c r="A219" s="32"/>
      <c r="B219" s="55" t="s">
        <v>11</v>
      </c>
      <c r="C219" s="56"/>
      <c r="D219" s="57"/>
      <c r="E219" s="58"/>
      <c r="F219" s="59"/>
      <c r="G219" s="59"/>
      <c r="H219" s="60"/>
      <c r="I219" s="61"/>
      <c r="J219" s="62">
        <f>SUM(J216:J218)</f>
        <v>1040.4</v>
      </c>
      <c r="K219" s="62"/>
      <c r="L219" s="62"/>
      <c r="M219" s="63"/>
      <c r="N219" s="64"/>
      <c r="O219" s="65"/>
      <c r="P219" s="62">
        <f>SUM(P216:P218)</f>
        <v>0</v>
      </c>
      <c r="Q219" s="62"/>
      <c r="R219" s="66"/>
      <c r="S219" s="67">
        <f>SUM(S216:S218)</f>
        <v>13456000</v>
      </c>
      <c r="T219" s="62"/>
      <c r="U219" s="66"/>
      <c r="V219" s="68"/>
      <c r="W219" s="62">
        <f>SUM(W216:W218)</f>
        <v>2730113.1999999997</v>
      </c>
      <c r="X219" s="66"/>
      <c r="Y219" s="68"/>
      <c r="Z219" s="32"/>
      <c r="AA219" s="32"/>
      <c r="AB219" s="32"/>
    </row>
    <row r="220" spans="1:28" ht="19.5" customHeight="1">
      <c r="A220" s="32"/>
      <c r="B220" s="71"/>
      <c r="C220" s="72"/>
      <c r="D220" s="71"/>
      <c r="E220" s="73"/>
      <c r="F220" s="73"/>
      <c r="G220" s="73"/>
      <c r="H220" s="74"/>
      <c r="I220" s="74"/>
      <c r="J220" s="27"/>
      <c r="K220" s="27"/>
      <c r="L220" s="27"/>
      <c r="M220" s="75"/>
      <c r="N220" s="75"/>
      <c r="O220" s="75"/>
      <c r="P220" s="27"/>
      <c r="Q220" s="27"/>
      <c r="R220" s="5"/>
      <c r="S220" s="27"/>
      <c r="T220" s="27"/>
      <c r="U220" s="5"/>
      <c r="V220" s="5"/>
      <c r="W220" s="27"/>
      <c r="X220" s="5"/>
      <c r="Y220" s="5"/>
      <c r="Z220" s="32"/>
      <c r="AA220" s="32"/>
      <c r="AB220" s="32"/>
    </row>
    <row r="221" spans="1:28" ht="19.5" customHeight="1">
      <c r="A221" s="32"/>
      <c r="B221" s="119" t="s">
        <v>37</v>
      </c>
      <c r="C221" s="119"/>
      <c r="D221" s="119" t="s">
        <v>38</v>
      </c>
      <c r="E221" s="119" t="s">
        <v>39</v>
      </c>
      <c r="F221" s="119"/>
      <c r="G221" s="119"/>
      <c r="H221" s="119"/>
      <c r="I221" s="119"/>
      <c r="J221" s="140">
        <f>P219</f>
        <v>0</v>
      </c>
      <c r="K221" s="141"/>
      <c r="L221" s="141"/>
      <c r="M221" s="141"/>
      <c r="N221" s="119" t="s">
        <v>21</v>
      </c>
      <c r="O221" s="142">
        <f>J219</f>
        <v>1040.4</v>
      </c>
      <c r="P221" s="142"/>
      <c r="Q221" s="142"/>
      <c r="T221" s="119" t="s">
        <v>5</v>
      </c>
      <c r="U221" s="142">
        <f>J221/O221</f>
        <v>0</v>
      </c>
      <c r="V221" s="142"/>
      <c r="W221" s="142"/>
      <c r="X221" s="119" t="s">
        <v>34</v>
      </c>
      <c r="Y221" s="5"/>
      <c r="Z221" s="32"/>
      <c r="AA221" s="32"/>
      <c r="AB221" s="32"/>
    </row>
    <row r="222" spans="1:28" ht="19.5" customHeight="1">
      <c r="A222" s="32"/>
      <c r="B222" s="31" t="s">
        <v>1</v>
      </c>
      <c r="C222" s="31"/>
      <c r="D222" s="3" t="s">
        <v>5</v>
      </c>
      <c r="E222" s="3" t="s">
        <v>40</v>
      </c>
      <c r="F222" s="3"/>
      <c r="G222" s="3"/>
      <c r="H222" s="3"/>
      <c r="I222" s="3"/>
      <c r="J222" s="3"/>
      <c r="X222" s="32"/>
      <c r="Y222" s="32"/>
      <c r="Z222" s="32"/>
      <c r="AA222" s="32"/>
      <c r="AB222" s="32"/>
    </row>
    <row r="223" spans="1:28" ht="19.5" customHeight="1">
      <c r="A223" s="32"/>
      <c r="B223" s="3"/>
      <c r="C223" s="32"/>
      <c r="D223" s="3" t="s">
        <v>5</v>
      </c>
      <c r="E223" s="37">
        <f>S219</f>
        <v>13456000</v>
      </c>
      <c r="F223" s="37"/>
      <c r="G223" s="37"/>
      <c r="H223" s="37"/>
      <c r="I223" s="39" t="s">
        <v>12</v>
      </c>
      <c r="J223" s="37">
        <f>W219</f>
        <v>2730113.1999999997</v>
      </c>
      <c r="K223" s="37"/>
      <c r="L223" s="37"/>
      <c r="M223" s="37"/>
      <c r="N223" s="69" t="s">
        <v>41</v>
      </c>
      <c r="O223" s="41">
        <f>J219*U221^2</f>
        <v>0</v>
      </c>
      <c r="P223" s="41"/>
      <c r="Q223" s="6"/>
      <c r="R223" s="6"/>
      <c r="S223" s="70"/>
      <c r="T223" s="39" t="s">
        <v>5</v>
      </c>
      <c r="U223" s="37">
        <f>E223+J223-O223</f>
        <v>16186113.2</v>
      </c>
      <c r="V223" s="37"/>
      <c r="W223" s="37"/>
      <c r="X223" s="37"/>
      <c r="Y223" s="119" t="s">
        <v>302</v>
      </c>
      <c r="Z223" s="3"/>
      <c r="AA223" s="32"/>
      <c r="AB223" s="32"/>
    </row>
    <row r="224" spans="1:28" ht="19.5" customHeight="1">
      <c r="A224" s="32"/>
      <c r="B224" s="31" t="s">
        <v>2</v>
      </c>
      <c r="C224" s="31"/>
      <c r="D224" s="3" t="s">
        <v>5</v>
      </c>
      <c r="E224" s="3" t="s">
        <v>29</v>
      </c>
      <c r="F224" s="3"/>
      <c r="G224" s="3"/>
      <c r="H224" s="3"/>
      <c r="I224" s="3"/>
      <c r="J224" s="3"/>
      <c r="K224" s="32"/>
      <c r="L224" s="32"/>
      <c r="M224" s="32"/>
      <c r="N224" s="32"/>
      <c r="O224" s="3"/>
      <c r="P224" s="3"/>
      <c r="Q224" s="32"/>
      <c r="R224" s="32"/>
      <c r="S224" s="32"/>
      <c r="T224" s="3"/>
      <c r="U224" s="31"/>
      <c r="V224" s="33"/>
      <c r="W224" s="33"/>
      <c r="X224" s="33"/>
      <c r="Y224" s="3"/>
      <c r="Z224" s="3"/>
      <c r="AA224" s="32"/>
      <c r="AB224" s="32"/>
    </row>
    <row r="225" spans="1:28" ht="19.5" customHeight="1">
      <c r="A225" s="32"/>
      <c r="B225" s="3"/>
      <c r="C225" s="32"/>
      <c r="D225" s="3" t="s">
        <v>5</v>
      </c>
      <c r="E225" s="34">
        <f>S207/10</f>
        <v>80</v>
      </c>
      <c r="F225" s="35"/>
      <c r="G225" s="35"/>
      <c r="H225" s="36" t="s">
        <v>23</v>
      </c>
      <c r="I225" s="37">
        <f>S211/10</f>
        <v>4</v>
      </c>
      <c r="J225" s="35"/>
      <c r="K225" s="38" t="s">
        <v>15</v>
      </c>
      <c r="L225" s="32"/>
      <c r="M225" s="34">
        <f>S208/10</f>
        <v>80</v>
      </c>
      <c r="N225" s="35"/>
      <c r="O225" s="35"/>
      <c r="P225" s="36" t="s">
        <v>23</v>
      </c>
      <c r="Q225" s="37">
        <f>S213/10</f>
        <v>4</v>
      </c>
      <c r="R225" s="35"/>
      <c r="S225" s="38" t="s">
        <v>16</v>
      </c>
      <c r="T225" s="32"/>
      <c r="U225" s="32"/>
      <c r="V225" s="33"/>
      <c r="W225" s="33"/>
      <c r="X225" s="33"/>
      <c r="Y225" s="32"/>
      <c r="Z225" s="32"/>
      <c r="AA225" s="32"/>
      <c r="AB225" s="32"/>
    </row>
    <row r="226" spans="1:28" ht="19.5" customHeight="1">
      <c r="A226" s="32"/>
      <c r="B226" s="32"/>
      <c r="C226" s="32"/>
      <c r="D226" s="32"/>
      <c r="E226" s="32"/>
      <c r="F226" s="3" t="s">
        <v>12</v>
      </c>
      <c r="G226" s="37">
        <f>S209/10</f>
        <v>286</v>
      </c>
      <c r="H226" s="35"/>
      <c r="I226" s="35"/>
      <c r="J226" s="3" t="s">
        <v>23</v>
      </c>
      <c r="K226" s="34">
        <f>S212/10</f>
        <v>1.4</v>
      </c>
      <c r="L226" s="35"/>
      <c r="M226" s="38" t="s">
        <v>16</v>
      </c>
      <c r="N226" s="32"/>
      <c r="O226" s="33"/>
      <c r="P226" s="32"/>
      <c r="Q226" s="32"/>
      <c r="R226" s="32"/>
      <c r="S226" s="32"/>
      <c r="T226" s="3" t="s">
        <v>5</v>
      </c>
      <c r="U226" s="37">
        <f>(E225^3*I225/12)+(M225^3*Q225/12)+(G226*K226^3/12)</f>
        <v>341398.73199999996</v>
      </c>
      <c r="V226" s="35"/>
      <c r="W226" s="35"/>
      <c r="X226" s="35"/>
      <c r="Y226" s="119" t="s">
        <v>302</v>
      </c>
      <c r="Z226" s="3"/>
      <c r="AA226" s="32"/>
      <c r="AB226" s="32"/>
    </row>
    <row r="227" spans="1:28" ht="19.5" customHeight="1">
      <c r="A227" s="32"/>
      <c r="B227" s="143" t="s">
        <v>4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1"/>
      <c r="V227" s="33"/>
      <c r="W227" s="33"/>
      <c r="X227" s="33"/>
      <c r="Y227" s="3"/>
      <c r="Z227" s="32"/>
      <c r="AA227" s="32"/>
      <c r="AB227" s="32"/>
    </row>
    <row r="228" spans="1:28" ht="19.5" customHeight="1">
      <c r="A228" s="32"/>
      <c r="B228" s="31" t="s">
        <v>14</v>
      </c>
      <c r="C228" s="31"/>
      <c r="D228" s="3" t="s">
        <v>5</v>
      </c>
      <c r="E228" s="32" t="s">
        <v>17</v>
      </c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"/>
      <c r="AA228" s="32"/>
      <c r="AB228" s="32"/>
    </row>
    <row r="229" spans="1:28" ht="19.5" customHeight="1">
      <c r="A229" s="32"/>
      <c r="B229" s="32"/>
      <c r="C229" s="32"/>
      <c r="D229" s="38" t="s">
        <v>18</v>
      </c>
      <c r="E229" s="37">
        <f>E216/10</f>
        <v>80</v>
      </c>
      <c r="F229" s="35"/>
      <c r="G229" s="3" t="s">
        <v>13</v>
      </c>
      <c r="H229" s="34">
        <f>H216/10</f>
        <v>4</v>
      </c>
      <c r="I229" s="35"/>
      <c r="J229" s="36" t="s">
        <v>24</v>
      </c>
      <c r="K229" s="37">
        <f>E217/10</f>
        <v>286</v>
      </c>
      <c r="L229" s="35"/>
      <c r="M229" s="3" t="s">
        <v>13</v>
      </c>
      <c r="N229" s="34">
        <f>H217/10</f>
        <v>1.4</v>
      </c>
      <c r="O229" s="35"/>
      <c r="P229" s="32"/>
      <c r="Q229" s="32"/>
      <c r="R229" s="32"/>
      <c r="S229" s="35"/>
      <c r="T229" s="3"/>
      <c r="U229" s="32"/>
      <c r="V229" s="32"/>
      <c r="W229" s="32"/>
      <c r="X229" s="32"/>
      <c r="Y229" s="32"/>
      <c r="Z229" s="32"/>
      <c r="AA229" s="32"/>
      <c r="AB229" s="32"/>
    </row>
    <row r="230" spans="1:28" ht="19.5" customHeight="1">
      <c r="A230" s="32"/>
      <c r="B230" s="32"/>
      <c r="C230" s="32"/>
      <c r="D230" s="32"/>
      <c r="E230" s="32" t="s">
        <v>12</v>
      </c>
      <c r="F230" s="37">
        <f>E218/10</f>
        <v>80</v>
      </c>
      <c r="G230" s="37"/>
      <c r="H230" s="39" t="s">
        <v>13</v>
      </c>
      <c r="I230" s="34">
        <f>H218/10</f>
        <v>4</v>
      </c>
      <c r="J230" s="37"/>
      <c r="K230" s="3" t="s">
        <v>22</v>
      </c>
      <c r="L230" s="40">
        <v>3</v>
      </c>
      <c r="M230" s="32"/>
      <c r="N230" s="32"/>
      <c r="O230" s="32"/>
      <c r="P230" s="32"/>
      <c r="Q230" s="32"/>
      <c r="R230" s="32"/>
      <c r="S230" s="32"/>
      <c r="T230" s="3" t="s">
        <v>5</v>
      </c>
      <c r="U230" s="41">
        <f>(E229*H229^3+K229*N229^3+F230*I230^3)/3</f>
        <v>3674.928</v>
      </c>
      <c r="V230" s="31"/>
      <c r="W230" s="31"/>
      <c r="X230" s="31"/>
      <c r="Y230" s="119" t="s">
        <v>302</v>
      </c>
      <c r="Z230" s="3"/>
      <c r="AA230" s="32"/>
      <c r="AB230" s="32"/>
    </row>
    <row r="239" spans="1:29" ht="19.5" customHeight="1">
      <c r="A239" s="76" t="s">
        <v>309</v>
      </c>
      <c r="B239" s="76"/>
      <c r="C239" s="76"/>
      <c r="D239" s="128"/>
      <c r="AC239" s="17"/>
    </row>
    <row r="240" spans="7:8" ht="19.5" customHeight="1">
      <c r="G240" s="4"/>
      <c r="H240" s="4"/>
    </row>
    <row r="241" spans="15:22" ht="19.5" customHeight="1">
      <c r="O241" s="7"/>
      <c r="P241" s="2" t="s">
        <v>25</v>
      </c>
      <c r="R241" s="2" t="s">
        <v>5</v>
      </c>
      <c r="S241" s="129">
        <v>800</v>
      </c>
      <c r="T241" s="109"/>
      <c r="U241" s="109"/>
      <c r="V241" s="2" t="s">
        <v>30</v>
      </c>
    </row>
    <row r="242" spans="15:22" ht="19.5" customHeight="1">
      <c r="O242" s="7"/>
      <c r="P242" s="8" t="s">
        <v>26</v>
      </c>
      <c r="Q242" s="4"/>
      <c r="R242" s="2" t="s">
        <v>5</v>
      </c>
      <c r="S242" s="129">
        <v>800</v>
      </c>
      <c r="T242" s="109"/>
      <c r="U242" s="109"/>
      <c r="V242" s="2" t="s">
        <v>30</v>
      </c>
    </row>
    <row r="243" spans="12:22" ht="19.5" customHeight="1">
      <c r="L243" s="9"/>
      <c r="P243" s="8" t="s">
        <v>19</v>
      </c>
      <c r="Q243" s="4"/>
      <c r="R243" s="2" t="s">
        <v>5</v>
      </c>
      <c r="S243" s="129">
        <v>2870</v>
      </c>
      <c r="T243" s="109"/>
      <c r="U243" s="109"/>
      <c r="V243" s="3" t="s">
        <v>30</v>
      </c>
    </row>
    <row r="244" spans="16:31" ht="19.5" customHeight="1">
      <c r="P244" s="31" t="s">
        <v>42</v>
      </c>
      <c r="Q244" s="33"/>
      <c r="R244" s="3" t="s">
        <v>5</v>
      </c>
      <c r="S244" s="129">
        <v>2900</v>
      </c>
      <c r="T244" s="109"/>
      <c r="U244" s="109"/>
      <c r="V244" s="3" t="s">
        <v>30</v>
      </c>
      <c r="W244" s="2"/>
      <c r="AD244" s="4"/>
      <c r="AE244" s="4"/>
    </row>
    <row r="245" spans="9:31" ht="19.5" customHeight="1">
      <c r="I245" s="10"/>
      <c r="P245" s="8" t="s">
        <v>27</v>
      </c>
      <c r="Q245" s="4"/>
      <c r="R245" s="2" t="s">
        <v>5</v>
      </c>
      <c r="S245" s="129">
        <v>30</v>
      </c>
      <c r="T245" s="109"/>
      <c r="U245" s="109"/>
      <c r="V245" s="3" t="s">
        <v>30</v>
      </c>
      <c r="W245" s="2"/>
      <c r="AD245" s="4"/>
      <c r="AE245" s="4"/>
    </row>
    <row r="246" spans="9:25" ht="19.5" customHeight="1">
      <c r="I246" s="11"/>
      <c r="P246" s="8" t="s">
        <v>6</v>
      </c>
      <c r="Q246" s="4"/>
      <c r="R246" s="2" t="s">
        <v>5</v>
      </c>
      <c r="S246" s="129">
        <v>14</v>
      </c>
      <c r="T246" s="109"/>
      <c r="U246" s="109"/>
      <c r="V246" s="3" t="s">
        <v>30</v>
      </c>
      <c r="W246" s="2"/>
      <c r="Y246" s="2"/>
    </row>
    <row r="247" spans="7:25" ht="19.5" customHeight="1">
      <c r="G247" s="4"/>
      <c r="H247" s="4"/>
      <c r="P247" s="8" t="s">
        <v>28</v>
      </c>
      <c r="Q247" s="4"/>
      <c r="R247" s="2" t="s">
        <v>5</v>
      </c>
      <c r="S247" s="129">
        <v>30</v>
      </c>
      <c r="T247" s="109"/>
      <c r="U247" s="109"/>
      <c r="V247" s="3" t="s">
        <v>30</v>
      </c>
      <c r="W247" s="2"/>
      <c r="Y247" s="2"/>
    </row>
    <row r="248" ht="19.5" customHeight="1">
      <c r="I248" s="10"/>
    </row>
    <row r="249" spans="2:25" ht="19.5" customHeight="1">
      <c r="B249" s="130" t="s">
        <v>3</v>
      </c>
      <c r="C249" s="131"/>
      <c r="D249" s="131"/>
      <c r="E249" s="16" t="s">
        <v>0</v>
      </c>
      <c r="F249" s="13"/>
      <c r="G249" s="13"/>
      <c r="H249" s="12"/>
      <c r="I249" s="14"/>
      <c r="J249" s="13" t="s">
        <v>31</v>
      </c>
      <c r="K249" s="13"/>
      <c r="L249" s="12"/>
      <c r="M249" s="15" t="s">
        <v>32</v>
      </c>
      <c r="N249" s="13"/>
      <c r="O249" s="14"/>
      <c r="P249" s="13" t="s">
        <v>33</v>
      </c>
      <c r="Q249" s="12"/>
      <c r="R249" s="12"/>
      <c r="S249" s="15" t="s">
        <v>35</v>
      </c>
      <c r="T249" s="13"/>
      <c r="U249" s="12"/>
      <c r="V249" s="14"/>
      <c r="W249" s="13" t="s">
        <v>36</v>
      </c>
      <c r="X249" s="12"/>
      <c r="Y249" s="14"/>
    </row>
    <row r="250" spans="1:28" ht="19.5" customHeight="1">
      <c r="A250" s="32"/>
      <c r="B250" s="42" t="s">
        <v>7</v>
      </c>
      <c r="C250" s="43"/>
      <c r="D250" s="44"/>
      <c r="E250" s="132">
        <f>S241</f>
        <v>800</v>
      </c>
      <c r="F250" s="44"/>
      <c r="G250" s="133" t="s">
        <v>8</v>
      </c>
      <c r="H250" s="134">
        <f>S245</f>
        <v>30</v>
      </c>
      <c r="I250" s="45"/>
      <c r="J250" s="18">
        <f>E250*H250/100</f>
        <v>240</v>
      </c>
      <c r="K250" s="18"/>
      <c r="L250" s="19"/>
      <c r="M250" s="20">
        <f>-(S243+H250)/2/10</f>
        <v>-145</v>
      </c>
      <c r="N250" s="18"/>
      <c r="O250" s="21"/>
      <c r="P250" s="18">
        <f>J250*M250</f>
        <v>-34800</v>
      </c>
      <c r="Q250" s="18"/>
      <c r="R250" s="19"/>
      <c r="S250" s="20">
        <f>J250*M250^2</f>
        <v>5046000</v>
      </c>
      <c r="T250" s="18"/>
      <c r="U250" s="19"/>
      <c r="V250" s="21"/>
      <c r="W250" s="18">
        <f>E250*H250^3/12/10000</f>
        <v>180</v>
      </c>
      <c r="X250" s="19"/>
      <c r="Y250" s="21"/>
      <c r="Z250" s="32"/>
      <c r="AA250" s="32"/>
      <c r="AB250" s="32"/>
    </row>
    <row r="251" spans="1:28" ht="19.5" customHeight="1">
      <c r="A251" s="32"/>
      <c r="B251" s="46" t="s">
        <v>9</v>
      </c>
      <c r="C251" s="47"/>
      <c r="D251" s="48"/>
      <c r="E251" s="135">
        <f>S243</f>
        <v>2870</v>
      </c>
      <c r="F251" s="48"/>
      <c r="G251" s="136" t="s">
        <v>8</v>
      </c>
      <c r="H251" s="137">
        <f>S246</f>
        <v>14</v>
      </c>
      <c r="I251" s="49"/>
      <c r="J251" s="22">
        <f>E251*H251/100</f>
        <v>401.8</v>
      </c>
      <c r="K251" s="22"/>
      <c r="L251" s="23"/>
      <c r="M251" s="24"/>
      <c r="N251" s="25"/>
      <c r="O251" s="26"/>
      <c r="P251" s="25"/>
      <c r="Q251" s="25"/>
      <c r="R251" s="25"/>
      <c r="S251" s="50"/>
      <c r="T251" s="22"/>
      <c r="U251" s="23"/>
      <c r="V251" s="30"/>
      <c r="W251" s="22">
        <f>H251*E251^3/12/10000</f>
        <v>2757988.683333333</v>
      </c>
      <c r="X251" s="23"/>
      <c r="Y251" s="30"/>
      <c r="Z251" s="32"/>
      <c r="AA251" s="32"/>
      <c r="AB251" s="32"/>
    </row>
    <row r="252" spans="1:28" ht="19.5" customHeight="1">
      <c r="A252" s="32"/>
      <c r="B252" s="51" t="s">
        <v>10</v>
      </c>
      <c r="C252" s="52"/>
      <c r="D252" s="53"/>
      <c r="E252" s="138">
        <f>S242</f>
        <v>800</v>
      </c>
      <c r="F252" s="53"/>
      <c r="G252" s="73" t="s">
        <v>8</v>
      </c>
      <c r="H252" s="139">
        <f>S247</f>
        <v>30</v>
      </c>
      <c r="I252" s="54"/>
      <c r="J252" s="27">
        <f>E252*H252/100</f>
        <v>240</v>
      </c>
      <c r="K252" s="27"/>
      <c r="L252" s="5"/>
      <c r="M252" s="28">
        <f>(S243+H252)/2/10</f>
        <v>145</v>
      </c>
      <c r="N252" s="27"/>
      <c r="O252" s="29"/>
      <c r="P252" s="27">
        <f>J252*M252</f>
        <v>34800</v>
      </c>
      <c r="Q252" s="27"/>
      <c r="R252" s="5"/>
      <c r="S252" s="28">
        <f>J252*M252^2</f>
        <v>5046000</v>
      </c>
      <c r="T252" s="27"/>
      <c r="U252" s="5"/>
      <c r="V252" s="29"/>
      <c r="W252" s="27">
        <f>E252*H252^3/12/10000</f>
        <v>180</v>
      </c>
      <c r="X252" s="5"/>
      <c r="Y252" s="29"/>
      <c r="Z252" s="32"/>
      <c r="AA252" s="32"/>
      <c r="AB252" s="32"/>
    </row>
    <row r="253" spans="1:28" ht="19.5" customHeight="1">
      <c r="A253" s="32"/>
      <c r="B253" s="55" t="s">
        <v>11</v>
      </c>
      <c r="C253" s="56"/>
      <c r="D253" s="57"/>
      <c r="E253" s="58"/>
      <c r="F253" s="59"/>
      <c r="G253" s="59"/>
      <c r="H253" s="60"/>
      <c r="I253" s="61"/>
      <c r="J253" s="62">
        <f>SUM(J250:J252)</f>
        <v>881.8</v>
      </c>
      <c r="K253" s="62"/>
      <c r="L253" s="62"/>
      <c r="M253" s="63"/>
      <c r="N253" s="64"/>
      <c r="O253" s="65"/>
      <c r="P253" s="62">
        <f>SUM(P250:P252)</f>
        <v>0</v>
      </c>
      <c r="Q253" s="62"/>
      <c r="R253" s="66"/>
      <c r="S253" s="67">
        <f>SUM(S250:S252)</f>
        <v>10092000</v>
      </c>
      <c r="T253" s="62"/>
      <c r="U253" s="66"/>
      <c r="V253" s="68"/>
      <c r="W253" s="62">
        <f>SUM(W250:W252)</f>
        <v>2758348.683333333</v>
      </c>
      <c r="X253" s="66"/>
      <c r="Y253" s="68"/>
      <c r="Z253" s="32"/>
      <c r="AA253" s="32"/>
      <c r="AB253" s="32"/>
    </row>
    <row r="254" spans="1:28" ht="19.5" customHeight="1">
      <c r="A254" s="32"/>
      <c r="B254" s="71"/>
      <c r="C254" s="72"/>
      <c r="D254" s="71"/>
      <c r="E254" s="73"/>
      <c r="F254" s="73"/>
      <c r="G254" s="73"/>
      <c r="H254" s="74"/>
      <c r="I254" s="74"/>
      <c r="J254" s="27"/>
      <c r="K254" s="27"/>
      <c r="L254" s="27"/>
      <c r="M254" s="75"/>
      <c r="N254" s="75"/>
      <c r="O254" s="75"/>
      <c r="P254" s="27"/>
      <c r="Q254" s="27"/>
      <c r="R254" s="5"/>
      <c r="S254" s="27"/>
      <c r="T254" s="27"/>
      <c r="U254" s="5"/>
      <c r="V254" s="5"/>
      <c r="W254" s="27"/>
      <c r="X254" s="5"/>
      <c r="Y254" s="5"/>
      <c r="Z254" s="32"/>
      <c r="AA254" s="32"/>
      <c r="AB254" s="32"/>
    </row>
    <row r="255" spans="1:28" ht="19.5" customHeight="1">
      <c r="A255" s="32"/>
      <c r="B255" s="119" t="s">
        <v>37</v>
      </c>
      <c r="C255" s="119"/>
      <c r="D255" s="119" t="s">
        <v>38</v>
      </c>
      <c r="E255" s="119" t="s">
        <v>39</v>
      </c>
      <c r="F255" s="119"/>
      <c r="G255" s="119"/>
      <c r="H255" s="119"/>
      <c r="I255" s="119"/>
      <c r="J255" s="140">
        <f>P253</f>
        <v>0</v>
      </c>
      <c r="K255" s="141"/>
      <c r="L255" s="141"/>
      <c r="M255" s="141"/>
      <c r="N255" s="119" t="s">
        <v>21</v>
      </c>
      <c r="O255" s="142">
        <f>J253</f>
        <v>881.8</v>
      </c>
      <c r="P255" s="142"/>
      <c r="Q255" s="142"/>
      <c r="T255" s="119" t="s">
        <v>5</v>
      </c>
      <c r="U255" s="142">
        <f>J255/O255</f>
        <v>0</v>
      </c>
      <c r="V255" s="142"/>
      <c r="W255" s="142"/>
      <c r="X255" s="119" t="s">
        <v>34</v>
      </c>
      <c r="Y255" s="5"/>
      <c r="Z255" s="32"/>
      <c r="AA255" s="32"/>
      <c r="AB255" s="32"/>
    </row>
    <row r="256" spans="1:28" ht="19.5" customHeight="1">
      <c r="A256" s="32"/>
      <c r="B256" s="31" t="s">
        <v>1</v>
      </c>
      <c r="C256" s="31"/>
      <c r="D256" s="3" t="s">
        <v>5</v>
      </c>
      <c r="E256" s="3" t="s">
        <v>40</v>
      </c>
      <c r="F256" s="3"/>
      <c r="G256" s="3"/>
      <c r="H256" s="3"/>
      <c r="I256" s="3"/>
      <c r="J256" s="3"/>
      <c r="X256" s="32"/>
      <c r="Y256" s="32"/>
      <c r="Z256" s="32"/>
      <c r="AA256" s="32"/>
      <c r="AB256" s="32"/>
    </row>
    <row r="257" spans="1:28" ht="19.5" customHeight="1">
      <c r="A257" s="32"/>
      <c r="B257" s="3"/>
      <c r="C257" s="32"/>
      <c r="D257" s="3" t="s">
        <v>5</v>
      </c>
      <c r="E257" s="37">
        <f>S253</f>
        <v>10092000</v>
      </c>
      <c r="F257" s="37"/>
      <c r="G257" s="37"/>
      <c r="H257" s="37"/>
      <c r="I257" s="39" t="s">
        <v>12</v>
      </c>
      <c r="J257" s="37">
        <f>W253</f>
        <v>2758348.683333333</v>
      </c>
      <c r="K257" s="37"/>
      <c r="L257" s="37"/>
      <c r="M257" s="37"/>
      <c r="N257" s="69" t="s">
        <v>41</v>
      </c>
      <c r="O257" s="41">
        <f>J253*U255^2</f>
        <v>0</v>
      </c>
      <c r="P257" s="41"/>
      <c r="Q257" s="6"/>
      <c r="R257" s="6"/>
      <c r="S257" s="70"/>
      <c r="T257" s="39" t="s">
        <v>5</v>
      </c>
      <c r="U257" s="37">
        <f>E257+J257-O257</f>
        <v>12850348.683333334</v>
      </c>
      <c r="V257" s="37"/>
      <c r="W257" s="37"/>
      <c r="X257" s="37"/>
      <c r="Y257" s="119" t="s">
        <v>302</v>
      </c>
      <c r="Z257" s="3"/>
      <c r="AA257" s="32"/>
      <c r="AB257" s="32"/>
    </row>
    <row r="258" spans="1:28" ht="19.5" customHeight="1">
      <c r="A258" s="32"/>
      <c r="B258" s="31" t="s">
        <v>2</v>
      </c>
      <c r="C258" s="31"/>
      <c r="D258" s="3" t="s">
        <v>5</v>
      </c>
      <c r="E258" s="3" t="s">
        <v>29</v>
      </c>
      <c r="F258" s="3"/>
      <c r="G258" s="3"/>
      <c r="H258" s="3"/>
      <c r="I258" s="3"/>
      <c r="J258" s="3"/>
      <c r="K258" s="32"/>
      <c r="L258" s="32"/>
      <c r="M258" s="32"/>
      <c r="N258" s="32"/>
      <c r="O258" s="3"/>
      <c r="P258" s="3"/>
      <c r="Q258" s="32"/>
      <c r="R258" s="32"/>
      <c r="S258" s="32"/>
      <c r="T258" s="3"/>
      <c r="U258" s="31"/>
      <c r="V258" s="33"/>
      <c r="W258" s="33"/>
      <c r="X258" s="33"/>
      <c r="Y258" s="3"/>
      <c r="Z258" s="3"/>
      <c r="AA258" s="32"/>
      <c r="AB258" s="32"/>
    </row>
    <row r="259" spans="1:28" ht="19.5" customHeight="1">
      <c r="A259" s="32"/>
      <c r="B259" s="3"/>
      <c r="C259" s="32"/>
      <c r="D259" s="3" t="s">
        <v>5</v>
      </c>
      <c r="E259" s="34">
        <f>S241/10</f>
        <v>80</v>
      </c>
      <c r="F259" s="35"/>
      <c r="G259" s="35"/>
      <c r="H259" s="36" t="s">
        <v>23</v>
      </c>
      <c r="I259" s="37">
        <f>S245/10</f>
        <v>3</v>
      </c>
      <c r="J259" s="35"/>
      <c r="K259" s="38" t="s">
        <v>15</v>
      </c>
      <c r="L259" s="32"/>
      <c r="M259" s="34">
        <f>S242/10</f>
        <v>80</v>
      </c>
      <c r="N259" s="35"/>
      <c r="O259" s="35"/>
      <c r="P259" s="36" t="s">
        <v>23</v>
      </c>
      <c r="Q259" s="37">
        <f>S247/10</f>
        <v>3</v>
      </c>
      <c r="R259" s="35"/>
      <c r="S259" s="38" t="s">
        <v>16</v>
      </c>
      <c r="T259" s="32"/>
      <c r="U259" s="32"/>
      <c r="V259" s="33"/>
      <c r="W259" s="33"/>
      <c r="X259" s="33"/>
      <c r="Y259" s="32"/>
      <c r="Z259" s="32"/>
      <c r="AA259" s="32"/>
      <c r="AB259" s="32"/>
    </row>
    <row r="260" spans="1:28" ht="19.5" customHeight="1">
      <c r="A260" s="32"/>
      <c r="B260" s="32"/>
      <c r="C260" s="32"/>
      <c r="D260" s="32"/>
      <c r="E260" s="32"/>
      <c r="F260" s="3" t="s">
        <v>12</v>
      </c>
      <c r="G260" s="37">
        <f>S243/10</f>
        <v>287</v>
      </c>
      <c r="H260" s="35"/>
      <c r="I260" s="35"/>
      <c r="J260" s="3" t="s">
        <v>23</v>
      </c>
      <c r="K260" s="34">
        <f>S246/10</f>
        <v>1.4</v>
      </c>
      <c r="L260" s="35"/>
      <c r="M260" s="38" t="s">
        <v>16</v>
      </c>
      <c r="N260" s="32"/>
      <c r="O260" s="33"/>
      <c r="P260" s="32"/>
      <c r="Q260" s="32"/>
      <c r="R260" s="32"/>
      <c r="S260" s="32"/>
      <c r="T260" s="3" t="s">
        <v>5</v>
      </c>
      <c r="U260" s="37">
        <f>(E259^3*I259/12)+(M259^3*Q259/12)+(G260*K260^3/12)</f>
        <v>256065.62733333334</v>
      </c>
      <c r="V260" s="35"/>
      <c r="W260" s="35"/>
      <c r="X260" s="35"/>
      <c r="Y260" s="119" t="s">
        <v>302</v>
      </c>
      <c r="Z260" s="3"/>
      <c r="AA260" s="32"/>
      <c r="AB260" s="32"/>
    </row>
    <row r="261" spans="1:28" ht="19.5" customHeight="1">
      <c r="A261" s="32"/>
      <c r="B261" s="143" t="s">
        <v>4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1"/>
      <c r="V261" s="33"/>
      <c r="W261" s="33"/>
      <c r="X261" s="33"/>
      <c r="Y261" s="3"/>
      <c r="Z261" s="32"/>
      <c r="AA261" s="32"/>
      <c r="AB261" s="32"/>
    </row>
    <row r="262" spans="1:28" ht="19.5" customHeight="1">
      <c r="A262" s="32"/>
      <c r="B262" s="31" t="s">
        <v>14</v>
      </c>
      <c r="C262" s="31"/>
      <c r="D262" s="3" t="s">
        <v>5</v>
      </c>
      <c r="E262" s="32" t="s">
        <v>17</v>
      </c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"/>
      <c r="AA262" s="32"/>
      <c r="AB262" s="32"/>
    </row>
    <row r="263" spans="1:28" ht="19.5" customHeight="1">
      <c r="A263" s="32"/>
      <c r="B263" s="32"/>
      <c r="C263" s="32"/>
      <c r="D263" s="38" t="s">
        <v>18</v>
      </c>
      <c r="E263" s="37">
        <f>E250/10</f>
        <v>80</v>
      </c>
      <c r="F263" s="35"/>
      <c r="G263" s="3" t="s">
        <v>13</v>
      </c>
      <c r="H263" s="34">
        <f>H250/10</f>
        <v>3</v>
      </c>
      <c r="I263" s="35"/>
      <c r="J263" s="36" t="s">
        <v>24</v>
      </c>
      <c r="K263" s="37">
        <f>E251/10</f>
        <v>287</v>
      </c>
      <c r="L263" s="35"/>
      <c r="M263" s="3" t="s">
        <v>13</v>
      </c>
      <c r="N263" s="34">
        <f>H251/10</f>
        <v>1.4</v>
      </c>
      <c r="O263" s="35"/>
      <c r="P263" s="32"/>
      <c r="Q263" s="32"/>
      <c r="R263" s="32"/>
      <c r="S263" s="35"/>
      <c r="T263" s="3"/>
      <c r="U263" s="32"/>
      <c r="V263" s="32"/>
      <c r="W263" s="32"/>
      <c r="X263" s="32"/>
      <c r="Y263" s="32"/>
      <c r="Z263" s="32"/>
      <c r="AA263" s="32"/>
      <c r="AB263" s="32"/>
    </row>
    <row r="264" spans="1:28" ht="19.5" customHeight="1">
      <c r="A264" s="32"/>
      <c r="B264" s="32"/>
      <c r="C264" s="32"/>
      <c r="D264" s="32"/>
      <c r="E264" s="32" t="s">
        <v>12</v>
      </c>
      <c r="F264" s="37">
        <f>E252/10</f>
        <v>80</v>
      </c>
      <c r="G264" s="37"/>
      <c r="H264" s="39" t="s">
        <v>13</v>
      </c>
      <c r="I264" s="34">
        <f>H252/10</f>
        <v>3</v>
      </c>
      <c r="J264" s="37"/>
      <c r="K264" s="3" t="s">
        <v>22</v>
      </c>
      <c r="L264" s="40">
        <v>3</v>
      </c>
      <c r="M264" s="32"/>
      <c r="N264" s="32"/>
      <c r="O264" s="32"/>
      <c r="P264" s="32"/>
      <c r="Q264" s="32"/>
      <c r="R264" s="32"/>
      <c r="S264" s="32"/>
      <c r="T264" s="3" t="s">
        <v>5</v>
      </c>
      <c r="U264" s="41">
        <f>(E263*H263^3+K263*N263^3+F264*I264^3)/3</f>
        <v>1702.5093333333334</v>
      </c>
      <c r="V264" s="31"/>
      <c r="W264" s="31"/>
      <c r="X264" s="31"/>
      <c r="Y264" s="119" t="s">
        <v>302</v>
      </c>
      <c r="Z264" s="3"/>
      <c r="AA264" s="32"/>
      <c r="AB264" s="32"/>
    </row>
    <row r="273" spans="1:29" ht="19.5" customHeight="1">
      <c r="A273" s="76" t="s">
        <v>310</v>
      </c>
      <c r="B273" s="76"/>
      <c r="C273" s="76"/>
      <c r="D273" s="128"/>
      <c r="AC273" s="17"/>
    </row>
    <row r="274" spans="7:8" ht="19.5" customHeight="1">
      <c r="G274" s="4"/>
      <c r="H274" s="4"/>
    </row>
    <row r="275" spans="15:22" ht="19.5" customHeight="1">
      <c r="O275" s="7"/>
      <c r="P275" s="2" t="s">
        <v>25</v>
      </c>
      <c r="R275" s="2" t="s">
        <v>5</v>
      </c>
      <c r="S275" s="129">
        <v>800</v>
      </c>
      <c r="T275" s="109"/>
      <c r="U275" s="109"/>
      <c r="V275" s="2" t="s">
        <v>30</v>
      </c>
    </row>
    <row r="276" spans="15:22" ht="19.5" customHeight="1">
      <c r="O276" s="7"/>
      <c r="P276" s="8" t="s">
        <v>26</v>
      </c>
      <c r="Q276" s="4"/>
      <c r="R276" s="2" t="s">
        <v>5</v>
      </c>
      <c r="S276" s="129">
        <v>800</v>
      </c>
      <c r="T276" s="109"/>
      <c r="U276" s="109"/>
      <c r="V276" s="2" t="s">
        <v>30</v>
      </c>
    </row>
    <row r="277" spans="12:22" ht="19.5" customHeight="1">
      <c r="L277" s="9"/>
      <c r="P277" s="8" t="s">
        <v>19</v>
      </c>
      <c r="Q277" s="4"/>
      <c r="R277" s="2" t="s">
        <v>5</v>
      </c>
      <c r="S277" s="129">
        <v>2860</v>
      </c>
      <c r="T277" s="109"/>
      <c r="U277" s="109"/>
      <c r="V277" s="3" t="s">
        <v>30</v>
      </c>
    </row>
    <row r="278" spans="16:31" ht="19.5" customHeight="1">
      <c r="P278" s="31" t="s">
        <v>42</v>
      </c>
      <c r="Q278" s="33"/>
      <c r="R278" s="3" t="s">
        <v>5</v>
      </c>
      <c r="S278" s="129">
        <v>2900</v>
      </c>
      <c r="T278" s="109"/>
      <c r="U278" s="109"/>
      <c r="V278" s="3" t="s">
        <v>30</v>
      </c>
      <c r="W278" s="2"/>
      <c r="AD278" s="4"/>
      <c r="AE278" s="4"/>
    </row>
    <row r="279" spans="9:31" ht="19.5" customHeight="1">
      <c r="I279" s="10"/>
      <c r="P279" s="8" t="s">
        <v>27</v>
      </c>
      <c r="Q279" s="4"/>
      <c r="R279" s="2" t="s">
        <v>5</v>
      </c>
      <c r="S279" s="129">
        <v>40</v>
      </c>
      <c r="T279" s="109"/>
      <c r="U279" s="109"/>
      <c r="V279" s="3" t="s">
        <v>30</v>
      </c>
      <c r="W279" s="2"/>
      <c r="AD279" s="4"/>
      <c r="AE279" s="4"/>
    </row>
    <row r="280" spans="9:25" ht="19.5" customHeight="1">
      <c r="I280" s="11"/>
      <c r="P280" s="8" t="s">
        <v>6</v>
      </c>
      <c r="Q280" s="4"/>
      <c r="R280" s="2" t="s">
        <v>5</v>
      </c>
      <c r="S280" s="129">
        <v>14</v>
      </c>
      <c r="T280" s="109"/>
      <c r="U280" s="109"/>
      <c r="V280" s="3" t="s">
        <v>30</v>
      </c>
      <c r="W280" s="2"/>
      <c r="Y280" s="2"/>
    </row>
    <row r="281" spans="7:25" ht="19.5" customHeight="1">
      <c r="G281" s="4"/>
      <c r="H281" s="4"/>
      <c r="P281" s="8" t="s">
        <v>28</v>
      </c>
      <c r="Q281" s="4"/>
      <c r="R281" s="2" t="s">
        <v>5</v>
      </c>
      <c r="S281" s="129">
        <v>40</v>
      </c>
      <c r="T281" s="109"/>
      <c r="U281" s="109"/>
      <c r="V281" s="3" t="s">
        <v>30</v>
      </c>
      <c r="W281" s="2"/>
      <c r="Y281" s="2"/>
    </row>
    <row r="282" ht="19.5" customHeight="1">
      <c r="I282" s="10"/>
    </row>
    <row r="283" spans="2:25" ht="19.5" customHeight="1">
      <c r="B283" s="130" t="s">
        <v>3</v>
      </c>
      <c r="C283" s="131"/>
      <c r="D283" s="131"/>
      <c r="E283" s="16" t="s">
        <v>0</v>
      </c>
      <c r="F283" s="13"/>
      <c r="G283" s="13"/>
      <c r="H283" s="12"/>
      <c r="I283" s="14"/>
      <c r="J283" s="13" t="s">
        <v>31</v>
      </c>
      <c r="K283" s="13"/>
      <c r="L283" s="12"/>
      <c r="M283" s="15" t="s">
        <v>32</v>
      </c>
      <c r="N283" s="13"/>
      <c r="O283" s="14"/>
      <c r="P283" s="13" t="s">
        <v>33</v>
      </c>
      <c r="Q283" s="12"/>
      <c r="R283" s="12"/>
      <c r="S283" s="15" t="s">
        <v>35</v>
      </c>
      <c r="T283" s="13"/>
      <c r="U283" s="12"/>
      <c r="V283" s="14"/>
      <c r="W283" s="13" t="s">
        <v>36</v>
      </c>
      <c r="X283" s="12"/>
      <c r="Y283" s="14"/>
    </row>
    <row r="284" spans="1:28" ht="19.5" customHeight="1">
      <c r="A284" s="32"/>
      <c r="B284" s="42" t="s">
        <v>7</v>
      </c>
      <c r="C284" s="43"/>
      <c r="D284" s="44"/>
      <c r="E284" s="132">
        <f>S275</f>
        <v>800</v>
      </c>
      <c r="F284" s="44"/>
      <c r="G284" s="133" t="s">
        <v>8</v>
      </c>
      <c r="H284" s="134">
        <f>S279</f>
        <v>40</v>
      </c>
      <c r="I284" s="45"/>
      <c r="J284" s="18">
        <f>E284*H284/100</f>
        <v>320</v>
      </c>
      <c r="K284" s="18"/>
      <c r="L284" s="19"/>
      <c r="M284" s="20">
        <f>-(S277+H284)/2/10</f>
        <v>-145</v>
      </c>
      <c r="N284" s="18"/>
      <c r="O284" s="21"/>
      <c r="P284" s="18">
        <f>J284*M284</f>
        <v>-46400</v>
      </c>
      <c r="Q284" s="18"/>
      <c r="R284" s="19"/>
      <c r="S284" s="20">
        <f>J284*M284^2</f>
        <v>6728000</v>
      </c>
      <c r="T284" s="18"/>
      <c r="U284" s="19"/>
      <c r="V284" s="21"/>
      <c r="W284" s="18">
        <f>E284*H284^3/12/10000</f>
        <v>426.6666666666667</v>
      </c>
      <c r="X284" s="19"/>
      <c r="Y284" s="21"/>
      <c r="Z284" s="32"/>
      <c r="AA284" s="32"/>
      <c r="AB284" s="32"/>
    </row>
    <row r="285" spans="1:28" ht="19.5" customHeight="1">
      <c r="A285" s="32"/>
      <c r="B285" s="46" t="s">
        <v>9</v>
      </c>
      <c r="C285" s="47"/>
      <c r="D285" s="48"/>
      <c r="E285" s="135">
        <f>S277</f>
        <v>2860</v>
      </c>
      <c r="F285" s="48"/>
      <c r="G285" s="136" t="s">
        <v>8</v>
      </c>
      <c r="H285" s="137">
        <f>S280</f>
        <v>14</v>
      </c>
      <c r="I285" s="49"/>
      <c r="J285" s="22">
        <f>E285*H285/100</f>
        <v>400.4</v>
      </c>
      <c r="K285" s="22"/>
      <c r="L285" s="23"/>
      <c r="M285" s="24"/>
      <c r="N285" s="25"/>
      <c r="O285" s="26"/>
      <c r="P285" s="25"/>
      <c r="Q285" s="25"/>
      <c r="R285" s="25"/>
      <c r="S285" s="50"/>
      <c r="T285" s="22"/>
      <c r="U285" s="23"/>
      <c r="V285" s="30"/>
      <c r="W285" s="22">
        <f>H285*E285^3/12/10000</f>
        <v>2729259.8666666667</v>
      </c>
      <c r="X285" s="23"/>
      <c r="Y285" s="30"/>
      <c r="Z285" s="32"/>
      <c r="AA285" s="32"/>
      <c r="AB285" s="32"/>
    </row>
    <row r="286" spans="1:28" ht="19.5" customHeight="1">
      <c r="A286" s="32"/>
      <c r="B286" s="51" t="s">
        <v>10</v>
      </c>
      <c r="C286" s="52"/>
      <c r="D286" s="53"/>
      <c r="E286" s="138">
        <f>S276</f>
        <v>800</v>
      </c>
      <c r="F286" s="53"/>
      <c r="G286" s="73" t="s">
        <v>8</v>
      </c>
      <c r="H286" s="139">
        <f>S281</f>
        <v>40</v>
      </c>
      <c r="I286" s="54"/>
      <c r="J286" s="27">
        <f>E286*H286/100</f>
        <v>320</v>
      </c>
      <c r="K286" s="27"/>
      <c r="L286" s="5"/>
      <c r="M286" s="28">
        <f>(S277+H286)/2/10</f>
        <v>145</v>
      </c>
      <c r="N286" s="27"/>
      <c r="O286" s="29"/>
      <c r="P286" s="27">
        <f>J286*M286</f>
        <v>46400</v>
      </c>
      <c r="Q286" s="27"/>
      <c r="R286" s="5"/>
      <c r="S286" s="28">
        <f>J286*M286^2</f>
        <v>6728000</v>
      </c>
      <c r="T286" s="27"/>
      <c r="U286" s="5"/>
      <c r="V286" s="29"/>
      <c r="W286" s="27">
        <f>E286*H286^3/12/10000</f>
        <v>426.6666666666667</v>
      </c>
      <c r="X286" s="5"/>
      <c r="Y286" s="29"/>
      <c r="Z286" s="32"/>
      <c r="AA286" s="32"/>
      <c r="AB286" s="32"/>
    </row>
    <row r="287" spans="1:28" ht="19.5" customHeight="1">
      <c r="A287" s="32"/>
      <c r="B287" s="55" t="s">
        <v>11</v>
      </c>
      <c r="C287" s="56"/>
      <c r="D287" s="57"/>
      <c r="E287" s="58"/>
      <c r="F287" s="59"/>
      <c r="G287" s="59"/>
      <c r="H287" s="60"/>
      <c r="I287" s="61"/>
      <c r="J287" s="62">
        <f>SUM(J284:J286)</f>
        <v>1040.4</v>
      </c>
      <c r="K287" s="62"/>
      <c r="L287" s="62"/>
      <c r="M287" s="63"/>
      <c r="N287" s="64"/>
      <c r="O287" s="65"/>
      <c r="P287" s="62">
        <f>SUM(P284:P286)</f>
        <v>0</v>
      </c>
      <c r="Q287" s="62"/>
      <c r="R287" s="66"/>
      <c r="S287" s="67">
        <f>SUM(S284:S286)</f>
        <v>13456000</v>
      </c>
      <c r="T287" s="62"/>
      <c r="U287" s="66"/>
      <c r="V287" s="68"/>
      <c r="W287" s="62">
        <f>SUM(W284:W286)</f>
        <v>2730113.1999999997</v>
      </c>
      <c r="X287" s="66"/>
      <c r="Y287" s="68"/>
      <c r="Z287" s="32"/>
      <c r="AA287" s="32"/>
      <c r="AB287" s="32"/>
    </row>
    <row r="288" spans="1:28" ht="19.5" customHeight="1">
      <c r="A288" s="32"/>
      <c r="B288" s="71"/>
      <c r="C288" s="72"/>
      <c r="D288" s="71"/>
      <c r="E288" s="73"/>
      <c r="F288" s="73"/>
      <c r="G288" s="73"/>
      <c r="H288" s="74"/>
      <c r="I288" s="74"/>
      <c r="J288" s="27"/>
      <c r="K288" s="27"/>
      <c r="L288" s="27"/>
      <c r="M288" s="75"/>
      <c r="N288" s="75"/>
      <c r="O288" s="75"/>
      <c r="P288" s="27"/>
      <c r="Q288" s="27"/>
      <c r="R288" s="5"/>
      <c r="S288" s="27"/>
      <c r="T288" s="27"/>
      <c r="U288" s="5"/>
      <c r="V288" s="5"/>
      <c r="W288" s="27"/>
      <c r="X288" s="5"/>
      <c r="Y288" s="5"/>
      <c r="Z288" s="32"/>
      <c r="AA288" s="32"/>
      <c r="AB288" s="32"/>
    </row>
    <row r="289" spans="1:28" ht="19.5" customHeight="1">
      <c r="A289" s="32"/>
      <c r="B289" s="119" t="s">
        <v>37</v>
      </c>
      <c r="C289" s="119"/>
      <c r="D289" s="119" t="s">
        <v>38</v>
      </c>
      <c r="E289" s="119" t="s">
        <v>39</v>
      </c>
      <c r="F289" s="119"/>
      <c r="G289" s="119"/>
      <c r="H289" s="119"/>
      <c r="I289" s="119"/>
      <c r="J289" s="140">
        <f>P287</f>
        <v>0</v>
      </c>
      <c r="K289" s="141"/>
      <c r="L289" s="141"/>
      <c r="M289" s="141"/>
      <c r="N289" s="119" t="s">
        <v>21</v>
      </c>
      <c r="O289" s="142">
        <f>J287</f>
        <v>1040.4</v>
      </c>
      <c r="P289" s="142"/>
      <c r="Q289" s="142"/>
      <c r="T289" s="119" t="s">
        <v>5</v>
      </c>
      <c r="U289" s="142">
        <f>J289/O289</f>
        <v>0</v>
      </c>
      <c r="V289" s="142"/>
      <c r="W289" s="142"/>
      <c r="X289" s="119" t="s">
        <v>34</v>
      </c>
      <c r="Y289" s="5"/>
      <c r="Z289" s="32"/>
      <c r="AA289" s="32"/>
      <c r="AB289" s="32"/>
    </row>
    <row r="290" spans="1:28" ht="19.5" customHeight="1">
      <c r="A290" s="32"/>
      <c r="B290" s="31" t="s">
        <v>1</v>
      </c>
      <c r="C290" s="31"/>
      <c r="D290" s="3" t="s">
        <v>5</v>
      </c>
      <c r="E290" s="3" t="s">
        <v>40</v>
      </c>
      <c r="F290" s="3"/>
      <c r="G290" s="3"/>
      <c r="H290" s="3"/>
      <c r="I290" s="3"/>
      <c r="J290" s="3"/>
      <c r="X290" s="32"/>
      <c r="Y290" s="32"/>
      <c r="Z290" s="32"/>
      <c r="AA290" s="32"/>
      <c r="AB290" s="32"/>
    </row>
    <row r="291" spans="1:28" ht="19.5" customHeight="1">
      <c r="A291" s="32"/>
      <c r="B291" s="3"/>
      <c r="C291" s="32"/>
      <c r="D291" s="3" t="s">
        <v>5</v>
      </c>
      <c r="E291" s="37">
        <f>S287</f>
        <v>13456000</v>
      </c>
      <c r="F291" s="37"/>
      <c r="G291" s="37"/>
      <c r="H291" s="37"/>
      <c r="I291" s="39" t="s">
        <v>12</v>
      </c>
      <c r="J291" s="37">
        <f>W287</f>
        <v>2730113.1999999997</v>
      </c>
      <c r="K291" s="37"/>
      <c r="L291" s="37"/>
      <c r="M291" s="37"/>
      <c r="N291" s="69" t="s">
        <v>41</v>
      </c>
      <c r="O291" s="41">
        <f>J287*U289^2</f>
        <v>0</v>
      </c>
      <c r="P291" s="41"/>
      <c r="Q291" s="6"/>
      <c r="R291" s="6"/>
      <c r="S291" s="70"/>
      <c r="T291" s="39" t="s">
        <v>5</v>
      </c>
      <c r="U291" s="37">
        <f>E291+J291-O291</f>
        <v>16186113.2</v>
      </c>
      <c r="V291" s="37"/>
      <c r="W291" s="37"/>
      <c r="X291" s="37"/>
      <c r="Y291" s="119" t="s">
        <v>302</v>
      </c>
      <c r="Z291" s="3"/>
      <c r="AA291" s="32"/>
      <c r="AB291" s="32"/>
    </row>
    <row r="292" spans="1:28" ht="19.5" customHeight="1">
      <c r="A292" s="32"/>
      <c r="B292" s="31" t="s">
        <v>2</v>
      </c>
      <c r="C292" s="31"/>
      <c r="D292" s="3" t="s">
        <v>5</v>
      </c>
      <c r="E292" s="3" t="s">
        <v>29</v>
      </c>
      <c r="F292" s="3"/>
      <c r="G292" s="3"/>
      <c r="H292" s="3"/>
      <c r="I292" s="3"/>
      <c r="J292" s="3"/>
      <c r="K292" s="32"/>
      <c r="L292" s="32"/>
      <c r="M292" s="32"/>
      <c r="N292" s="32"/>
      <c r="O292" s="3"/>
      <c r="P292" s="3"/>
      <c r="Q292" s="32"/>
      <c r="R292" s="32"/>
      <c r="S292" s="32"/>
      <c r="T292" s="3"/>
      <c r="U292" s="31"/>
      <c r="V292" s="33"/>
      <c r="W292" s="33"/>
      <c r="X292" s="33"/>
      <c r="Y292" s="3"/>
      <c r="Z292" s="3"/>
      <c r="AA292" s="32"/>
      <c r="AB292" s="32"/>
    </row>
    <row r="293" spans="1:28" ht="19.5" customHeight="1">
      <c r="A293" s="32"/>
      <c r="B293" s="3"/>
      <c r="C293" s="32"/>
      <c r="D293" s="3" t="s">
        <v>5</v>
      </c>
      <c r="E293" s="34">
        <f>S275/10</f>
        <v>80</v>
      </c>
      <c r="F293" s="35"/>
      <c r="G293" s="35"/>
      <c r="H293" s="36" t="s">
        <v>23</v>
      </c>
      <c r="I293" s="37">
        <f>S279/10</f>
        <v>4</v>
      </c>
      <c r="J293" s="35"/>
      <c r="K293" s="38" t="s">
        <v>15</v>
      </c>
      <c r="L293" s="32"/>
      <c r="M293" s="34">
        <f>S276/10</f>
        <v>80</v>
      </c>
      <c r="N293" s="35"/>
      <c r="O293" s="35"/>
      <c r="P293" s="36" t="s">
        <v>23</v>
      </c>
      <c r="Q293" s="37">
        <f>S281/10</f>
        <v>4</v>
      </c>
      <c r="R293" s="35"/>
      <c r="S293" s="38" t="s">
        <v>16</v>
      </c>
      <c r="T293" s="32"/>
      <c r="U293" s="32"/>
      <c r="V293" s="33"/>
      <c r="W293" s="33"/>
      <c r="X293" s="33"/>
      <c r="Y293" s="32"/>
      <c r="Z293" s="32"/>
      <c r="AA293" s="32"/>
      <c r="AB293" s="32"/>
    </row>
    <row r="294" spans="1:28" ht="19.5" customHeight="1">
      <c r="A294" s="32"/>
      <c r="B294" s="32"/>
      <c r="C294" s="32"/>
      <c r="D294" s="32"/>
      <c r="E294" s="32"/>
      <c r="F294" s="3" t="s">
        <v>12</v>
      </c>
      <c r="G294" s="37">
        <f>S277/10</f>
        <v>286</v>
      </c>
      <c r="H294" s="35"/>
      <c r="I294" s="35"/>
      <c r="J294" s="3" t="s">
        <v>23</v>
      </c>
      <c r="K294" s="34">
        <f>S280/10</f>
        <v>1.4</v>
      </c>
      <c r="L294" s="35"/>
      <c r="M294" s="38" t="s">
        <v>16</v>
      </c>
      <c r="N294" s="32"/>
      <c r="O294" s="33"/>
      <c r="P294" s="32"/>
      <c r="Q294" s="32"/>
      <c r="R294" s="32"/>
      <c r="S294" s="32"/>
      <c r="T294" s="3" t="s">
        <v>5</v>
      </c>
      <c r="U294" s="37">
        <f>(E293^3*I293/12)+(M293^3*Q293/12)+(G294*K294^3/12)</f>
        <v>341398.73199999996</v>
      </c>
      <c r="V294" s="35"/>
      <c r="W294" s="35"/>
      <c r="X294" s="35"/>
      <c r="Y294" s="119" t="s">
        <v>302</v>
      </c>
      <c r="Z294" s="3"/>
      <c r="AA294" s="32"/>
      <c r="AB294" s="32"/>
    </row>
    <row r="295" spans="1:28" ht="19.5" customHeight="1">
      <c r="A295" s="32"/>
      <c r="B295" s="143" t="s">
        <v>4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1"/>
      <c r="V295" s="33"/>
      <c r="W295" s="33"/>
      <c r="X295" s="33"/>
      <c r="Y295" s="3"/>
      <c r="Z295" s="32"/>
      <c r="AA295" s="32"/>
      <c r="AB295" s="32"/>
    </row>
    <row r="296" spans="1:28" ht="19.5" customHeight="1">
      <c r="A296" s="32"/>
      <c r="B296" s="31" t="s">
        <v>14</v>
      </c>
      <c r="C296" s="31"/>
      <c r="D296" s="3" t="s">
        <v>5</v>
      </c>
      <c r="E296" s="32" t="s">
        <v>17</v>
      </c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"/>
      <c r="AA296" s="32"/>
      <c r="AB296" s="32"/>
    </row>
    <row r="297" spans="1:28" ht="19.5" customHeight="1">
      <c r="A297" s="32"/>
      <c r="B297" s="32"/>
      <c r="C297" s="32"/>
      <c r="D297" s="38" t="s">
        <v>18</v>
      </c>
      <c r="E297" s="37">
        <f>E284/10</f>
        <v>80</v>
      </c>
      <c r="F297" s="35"/>
      <c r="G297" s="3" t="s">
        <v>13</v>
      </c>
      <c r="H297" s="34">
        <f>H284/10</f>
        <v>4</v>
      </c>
      <c r="I297" s="35"/>
      <c r="J297" s="36" t="s">
        <v>24</v>
      </c>
      <c r="K297" s="37">
        <f>E285/10</f>
        <v>286</v>
      </c>
      <c r="L297" s="35"/>
      <c r="M297" s="3" t="s">
        <v>13</v>
      </c>
      <c r="N297" s="34">
        <f>H285/10</f>
        <v>1.4</v>
      </c>
      <c r="O297" s="35"/>
      <c r="P297" s="32"/>
      <c r="Q297" s="32"/>
      <c r="R297" s="32"/>
      <c r="S297" s="35"/>
      <c r="T297" s="3"/>
      <c r="U297" s="32"/>
      <c r="V297" s="32"/>
      <c r="W297" s="32"/>
      <c r="X297" s="32"/>
      <c r="Y297" s="32"/>
      <c r="Z297" s="32"/>
      <c r="AA297" s="32"/>
      <c r="AB297" s="32"/>
    </row>
    <row r="298" spans="1:28" ht="19.5" customHeight="1">
      <c r="A298" s="32"/>
      <c r="B298" s="32"/>
      <c r="C298" s="32"/>
      <c r="D298" s="32"/>
      <c r="E298" s="32" t="s">
        <v>12</v>
      </c>
      <c r="F298" s="37">
        <f>E286/10</f>
        <v>80</v>
      </c>
      <c r="G298" s="37"/>
      <c r="H298" s="39" t="s">
        <v>13</v>
      </c>
      <c r="I298" s="34">
        <f>H286/10</f>
        <v>4</v>
      </c>
      <c r="J298" s="37"/>
      <c r="K298" s="3" t="s">
        <v>22</v>
      </c>
      <c r="L298" s="40">
        <v>3</v>
      </c>
      <c r="M298" s="32"/>
      <c r="N298" s="32"/>
      <c r="O298" s="32"/>
      <c r="P298" s="32"/>
      <c r="Q298" s="32"/>
      <c r="R298" s="32"/>
      <c r="S298" s="32"/>
      <c r="T298" s="3" t="s">
        <v>5</v>
      </c>
      <c r="U298" s="41">
        <f>(E297*H297^3+K297*N297^3+F298*I298^3)/3</f>
        <v>3674.928</v>
      </c>
      <c r="V298" s="31"/>
      <c r="W298" s="31"/>
      <c r="X298" s="31"/>
      <c r="Y298" s="119" t="s">
        <v>302</v>
      </c>
      <c r="Z298" s="3"/>
      <c r="AA298" s="32"/>
      <c r="AB298" s="32"/>
    </row>
    <row r="307" spans="1:29" ht="19.5" customHeight="1">
      <c r="A307" s="76" t="s">
        <v>80</v>
      </c>
      <c r="B307" s="76"/>
      <c r="C307" s="76"/>
      <c r="D307" s="128"/>
      <c r="AC307" s="17"/>
    </row>
    <row r="308" spans="7:8" ht="19.5" customHeight="1">
      <c r="G308" s="4"/>
      <c r="H308" s="4"/>
    </row>
    <row r="309" spans="15:22" ht="19.5" customHeight="1">
      <c r="O309" s="7"/>
      <c r="P309" s="2" t="s">
        <v>25</v>
      </c>
      <c r="R309" s="2" t="s">
        <v>5</v>
      </c>
      <c r="S309" s="129">
        <v>800</v>
      </c>
      <c r="T309" s="109"/>
      <c r="U309" s="109"/>
      <c r="V309" s="2" t="s">
        <v>30</v>
      </c>
    </row>
    <row r="310" spans="15:22" ht="19.5" customHeight="1">
      <c r="O310" s="7"/>
      <c r="P310" s="8" t="s">
        <v>26</v>
      </c>
      <c r="Q310" s="4"/>
      <c r="R310" s="2" t="s">
        <v>5</v>
      </c>
      <c r="S310" s="129">
        <v>800</v>
      </c>
      <c r="T310" s="109"/>
      <c r="U310" s="109"/>
      <c r="V310" s="2" t="s">
        <v>30</v>
      </c>
    </row>
    <row r="311" spans="12:22" ht="19.5" customHeight="1">
      <c r="L311" s="9"/>
      <c r="P311" s="8" t="s">
        <v>19</v>
      </c>
      <c r="Q311" s="4"/>
      <c r="R311" s="2" t="s">
        <v>5</v>
      </c>
      <c r="S311" s="129">
        <v>2870</v>
      </c>
      <c r="T311" s="109"/>
      <c r="U311" s="109"/>
      <c r="V311" s="3" t="s">
        <v>30</v>
      </c>
    </row>
    <row r="312" spans="16:31" ht="19.5" customHeight="1">
      <c r="P312" s="31" t="s">
        <v>42</v>
      </c>
      <c r="Q312" s="33"/>
      <c r="R312" s="3" t="s">
        <v>5</v>
      </c>
      <c r="S312" s="129">
        <v>2900</v>
      </c>
      <c r="T312" s="109"/>
      <c r="U312" s="109"/>
      <c r="V312" s="3" t="s">
        <v>30</v>
      </c>
      <c r="W312" s="2"/>
      <c r="AD312" s="4"/>
      <c r="AE312" s="4"/>
    </row>
    <row r="313" spans="9:31" ht="19.5" customHeight="1">
      <c r="I313" s="10"/>
      <c r="P313" s="8" t="s">
        <v>27</v>
      </c>
      <c r="Q313" s="4"/>
      <c r="R313" s="2" t="s">
        <v>5</v>
      </c>
      <c r="S313" s="129">
        <v>30</v>
      </c>
      <c r="T313" s="109"/>
      <c r="U313" s="109"/>
      <c r="V313" s="3" t="s">
        <v>30</v>
      </c>
      <c r="W313" s="2"/>
      <c r="AD313" s="4"/>
      <c r="AE313" s="4"/>
    </row>
    <row r="314" spans="9:25" ht="19.5" customHeight="1">
      <c r="I314" s="11"/>
      <c r="P314" s="8" t="s">
        <v>6</v>
      </c>
      <c r="Q314" s="4"/>
      <c r="R314" s="2" t="s">
        <v>5</v>
      </c>
      <c r="S314" s="129">
        <v>14</v>
      </c>
      <c r="T314" s="109"/>
      <c r="U314" s="109"/>
      <c r="V314" s="3" t="s">
        <v>30</v>
      </c>
      <c r="W314" s="2"/>
      <c r="Y314" s="2"/>
    </row>
    <row r="315" spans="7:25" ht="19.5" customHeight="1">
      <c r="G315" s="4"/>
      <c r="H315" s="4"/>
      <c r="P315" s="8" t="s">
        <v>28</v>
      </c>
      <c r="Q315" s="4"/>
      <c r="R315" s="2" t="s">
        <v>5</v>
      </c>
      <c r="S315" s="129">
        <v>30</v>
      </c>
      <c r="T315" s="109"/>
      <c r="U315" s="109"/>
      <c r="V315" s="3" t="s">
        <v>30</v>
      </c>
      <c r="W315" s="2"/>
      <c r="Y315" s="2"/>
    </row>
    <row r="316" ht="19.5" customHeight="1">
      <c r="I316" s="10"/>
    </row>
    <row r="317" spans="2:25" ht="19.5" customHeight="1">
      <c r="B317" s="130" t="s">
        <v>3</v>
      </c>
      <c r="C317" s="131"/>
      <c r="D317" s="131"/>
      <c r="E317" s="16" t="s">
        <v>0</v>
      </c>
      <c r="F317" s="13"/>
      <c r="G317" s="13"/>
      <c r="H317" s="12"/>
      <c r="I317" s="14"/>
      <c r="J317" s="13" t="s">
        <v>31</v>
      </c>
      <c r="K317" s="13"/>
      <c r="L317" s="12"/>
      <c r="M317" s="15" t="s">
        <v>32</v>
      </c>
      <c r="N317" s="13"/>
      <c r="O317" s="14"/>
      <c r="P317" s="13" t="s">
        <v>33</v>
      </c>
      <c r="Q317" s="12"/>
      <c r="R317" s="12"/>
      <c r="S317" s="15" t="s">
        <v>35</v>
      </c>
      <c r="T317" s="13"/>
      <c r="U317" s="12"/>
      <c r="V317" s="14"/>
      <c r="W317" s="13" t="s">
        <v>36</v>
      </c>
      <c r="X317" s="12"/>
      <c r="Y317" s="14"/>
    </row>
    <row r="318" spans="1:28" ht="19.5" customHeight="1">
      <c r="A318" s="32"/>
      <c r="B318" s="42" t="s">
        <v>7</v>
      </c>
      <c r="C318" s="43"/>
      <c r="D318" s="44"/>
      <c r="E318" s="132">
        <f>S309</f>
        <v>800</v>
      </c>
      <c r="F318" s="44"/>
      <c r="G318" s="133" t="s">
        <v>8</v>
      </c>
      <c r="H318" s="134">
        <f>S313</f>
        <v>30</v>
      </c>
      <c r="I318" s="45"/>
      <c r="J318" s="18">
        <f>E318*H318/100</f>
        <v>240</v>
      </c>
      <c r="K318" s="18"/>
      <c r="L318" s="19"/>
      <c r="M318" s="20">
        <f>-(S311+H318)/2/10</f>
        <v>-145</v>
      </c>
      <c r="N318" s="18"/>
      <c r="O318" s="21"/>
      <c r="P318" s="18">
        <f>J318*M318</f>
        <v>-34800</v>
      </c>
      <c r="Q318" s="18"/>
      <c r="R318" s="19"/>
      <c r="S318" s="20">
        <f>J318*M318^2</f>
        <v>5046000</v>
      </c>
      <c r="T318" s="18"/>
      <c r="U318" s="19"/>
      <c r="V318" s="21"/>
      <c r="W318" s="18">
        <f>E318*H318^3/12/10000</f>
        <v>180</v>
      </c>
      <c r="X318" s="19"/>
      <c r="Y318" s="21"/>
      <c r="Z318" s="32"/>
      <c r="AA318" s="32"/>
      <c r="AB318" s="32"/>
    </row>
    <row r="319" spans="1:28" ht="19.5" customHeight="1">
      <c r="A319" s="32"/>
      <c r="B319" s="46" t="s">
        <v>9</v>
      </c>
      <c r="C319" s="47"/>
      <c r="D319" s="48"/>
      <c r="E319" s="135">
        <f>S311</f>
        <v>2870</v>
      </c>
      <c r="F319" s="48"/>
      <c r="G319" s="136" t="s">
        <v>8</v>
      </c>
      <c r="H319" s="137">
        <f>S314</f>
        <v>14</v>
      </c>
      <c r="I319" s="49"/>
      <c r="J319" s="22">
        <f>E319*H319/100</f>
        <v>401.8</v>
      </c>
      <c r="K319" s="22"/>
      <c r="L319" s="23"/>
      <c r="M319" s="24"/>
      <c r="N319" s="25"/>
      <c r="O319" s="26"/>
      <c r="P319" s="25"/>
      <c r="Q319" s="25"/>
      <c r="R319" s="25"/>
      <c r="S319" s="50"/>
      <c r="T319" s="22"/>
      <c r="U319" s="23"/>
      <c r="V319" s="30"/>
      <c r="W319" s="22">
        <f>H319*E319^3/12/10000</f>
        <v>2757988.683333333</v>
      </c>
      <c r="X319" s="23"/>
      <c r="Y319" s="30"/>
      <c r="Z319" s="32"/>
      <c r="AA319" s="32"/>
      <c r="AB319" s="32"/>
    </row>
    <row r="320" spans="1:28" ht="19.5" customHeight="1">
      <c r="A320" s="32"/>
      <c r="B320" s="51" t="s">
        <v>10</v>
      </c>
      <c r="C320" s="52"/>
      <c r="D320" s="53"/>
      <c r="E320" s="138">
        <f>S310</f>
        <v>800</v>
      </c>
      <c r="F320" s="53"/>
      <c r="G320" s="73" t="s">
        <v>8</v>
      </c>
      <c r="H320" s="139">
        <f>S315</f>
        <v>30</v>
      </c>
      <c r="I320" s="54"/>
      <c r="J320" s="27">
        <f>E320*H320/100</f>
        <v>240</v>
      </c>
      <c r="K320" s="27"/>
      <c r="L320" s="5"/>
      <c r="M320" s="28">
        <f>(S311+H320)/2/10</f>
        <v>145</v>
      </c>
      <c r="N320" s="27"/>
      <c r="O320" s="29"/>
      <c r="P320" s="27">
        <f>J320*M320</f>
        <v>34800</v>
      </c>
      <c r="Q320" s="27"/>
      <c r="R320" s="5"/>
      <c r="S320" s="28">
        <f>J320*M320^2</f>
        <v>5046000</v>
      </c>
      <c r="T320" s="27"/>
      <c r="U320" s="5"/>
      <c r="V320" s="29"/>
      <c r="W320" s="27">
        <f>E320*H320^3/12/10000</f>
        <v>180</v>
      </c>
      <c r="X320" s="5"/>
      <c r="Y320" s="29"/>
      <c r="Z320" s="32"/>
      <c r="AA320" s="32"/>
      <c r="AB320" s="32"/>
    </row>
    <row r="321" spans="1:28" ht="19.5" customHeight="1">
      <c r="A321" s="32"/>
      <c r="B321" s="55" t="s">
        <v>11</v>
      </c>
      <c r="C321" s="56"/>
      <c r="D321" s="57"/>
      <c r="E321" s="58"/>
      <c r="F321" s="59"/>
      <c r="G321" s="59"/>
      <c r="H321" s="60"/>
      <c r="I321" s="61"/>
      <c r="J321" s="62">
        <f>SUM(J318:J320)</f>
        <v>881.8</v>
      </c>
      <c r="K321" s="62"/>
      <c r="L321" s="62"/>
      <c r="M321" s="63"/>
      <c r="N321" s="64"/>
      <c r="O321" s="65"/>
      <c r="P321" s="62">
        <f>SUM(P318:P320)</f>
        <v>0</v>
      </c>
      <c r="Q321" s="62"/>
      <c r="R321" s="66"/>
      <c r="S321" s="67">
        <f>SUM(S318:S320)</f>
        <v>10092000</v>
      </c>
      <c r="T321" s="62"/>
      <c r="U321" s="66"/>
      <c r="V321" s="68"/>
      <c r="W321" s="62">
        <f>SUM(W318:W320)</f>
        <v>2758348.683333333</v>
      </c>
      <c r="X321" s="66"/>
      <c r="Y321" s="68"/>
      <c r="Z321" s="32"/>
      <c r="AA321" s="32"/>
      <c r="AB321" s="32"/>
    </row>
    <row r="322" spans="1:28" ht="19.5" customHeight="1">
      <c r="A322" s="32"/>
      <c r="B322" s="71"/>
      <c r="C322" s="72"/>
      <c r="D322" s="71"/>
      <c r="E322" s="73"/>
      <c r="F322" s="73"/>
      <c r="G322" s="73"/>
      <c r="H322" s="74"/>
      <c r="I322" s="74"/>
      <c r="J322" s="27"/>
      <c r="K322" s="27"/>
      <c r="L322" s="27"/>
      <c r="M322" s="75"/>
      <c r="N322" s="75"/>
      <c r="O322" s="75"/>
      <c r="P322" s="27"/>
      <c r="Q322" s="27"/>
      <c r="R322" s="5"/>
      <c r="S322" s="27"/>
      <c r="T322" s="27"/>
      <c r="U322" s="5"/>
      <c r="V322" s="5"/>
      <c r="W322" s="27"/>
      <c r="X322" s="5"/>
      <c r="Y322" s="5"/>
      <c r="Z322" s="32"/>
      <c r="AA322" s="32"/>
      <c r="AB322" s="32"/>
    </row>
    <row r="323" spans="1:28" ht="19.5" customHeight="1">
      <c r="A323" s="32"/>
      <c r="B323" s="119" t="s">
        <v>37</v>
      </c>
      <c r="C323" s="119"/>
      <c r="D323" s="119" t="s">
        <v>38</v>
      </c>
      <c r="E323" s="119" t="s">
        <v>39</v>
      </c>
      <c r="F323" s="119"/>
      <c r="G323" s="119"/>
      <c r="H323" s="119"/>
      <c r="I323" s="119"/>
      <c r="J323" s="140">
        <f>P321</f>
        <v>0</v>
      </c>
      <c r="K323" s="141"/>
      <c r="L323" s="141"/>
      <c r="M323" s="141"/>
      <c r="N323" s="119" t="s">
        <v>21</v>
      </c>
      <c r="O323" s="142">
        <f>J321</f>
        <v>881.8</v>
      </c>
      <c r="P323" s="142"/>
      <c r="Q323" s="142"/>
      <c r="T323" s="119" t="s">
        <v>5</v>
      </c>
      <c r="U323" s="142">
        <f>J323/O323</f>
        <v>0</v>
      </c>
      <c r="V323" s="142"/>
      <c r="W323" s="142"/>
      <c r="X323" s="119" t="s">
        <v>34</v>
      </c>
      <c r="Y323" s="5"/>
      <c r="Z323" s="32"/>
      <c r="AA323" s="32"/>
      <c r="AB323" s="32"/>
    </row>
    <row r="324" spans="1:28" ht="19.5" customHeight="1">
      <c r="A324" s="32"/>
      <c r="B324" s="31" t="s">
        <v>1</v>
      </c>
      <c r="C324" s="31"/>
      <c r="D324" s="3" t="s">
        <v>5</v>
      </c>
      <c r="E324" s="3" t="s">
        <v>40</v>
      </c>
      <c r="F324" s="3"/>
      <c r="G324" s="3"/>
      <c r="H324" s="3"/>
      <c r="I324" s="3"/>
      <c r="J324" s="3"/>
      <c r="X324" s="32"/>
      <c r="Y324" s="32"/>
      <c r="Z324" s="32"/>
      <c r="AA324" s="32"/>
      <c r="AB324" s="32"/>
    </row>
    <row r="325" spans="1:28" ht="19.5" customHeight="1">
      <c r="A325" s="32"/>
      <c r="B325" s="3"/>
      <c r="C325" s="32"/>
      <c r="D325" s="3" t="s">
        <v>5</v>
      </c>
      <c r="E325" s="37">
        <f>S321</f>
        <v>10092000</v>
      </c>
      <c r="F325" s="37"/>
      <c r="G325" s="37"/>
      <c r="H325" s="37"/>
      <c r="I325" s="39" t="s">
        <v>12</v>
      </c>
      <c r="J325" s="37">
        <f>W321</f>
        <v>2758348.683333333</v>
      </c>
      <c r="K325" s="37"/>
      <c r="L325" s="37"/>
      <c r="M325" s="37"/>
      <c r="N325" s="69" t="s">
        <v>41</v>
      </c>
      <c r="O325" s="41">
        <f>J321*U323^2</f>
        <v>0</v>
      </c>
      <c r="P325" s="41"/>
      <c r="Q325" s="6"/>
      <c r="R325" s="6"/>
      <c r="S325" s="70"/>
      <c r="T325" s="39" t="s">
        <v>5</v>
      </c>
      <c r="U325" s="37">
        <f>E325+J325-O325</f>
        <v>12850348.683333334</v>
      </c>
      <c r="V325" s="37"/>
      <c r="W325" s="37"/>
      <c r="X325" s="37"/>
      <c r="Y325" s="119" t="s">
        <v>302</v>
      </c>
      <c r="Z325" s="3"/>
      <c r="AA325" s="32"/>
      <c r="AB325" s="32"/>
    </row>
    <row r="326" spans="1:28" ht="19.5" customHeight="1">
      <c r="A326" s="32"/>
      <c r="B326" s="31" t="s">
        <v>2</v>
      </c>
      <c r="C326" s="31"/>
      <c r="D326" s="3" t="s">
        <v>5</v>
      </c>
      <c r="E326" s="3" t="s">
        <v>29</v>
      </c>
      <c r="F326" s="3"/>
      <c r="G326" s="3"/>
      <c r="H326" s="3"/>
      <c r="I326" s="3"/>
      <c r="J326" s="3"/>
      <c r="K326" s="32"/>
      <c r="L326" s="32"/>
      <c r="M326" s="32"/>
      <c r="N326" s="32"/>
      <c r="O326" s="3"/>
      <c r="P326" s="3"/>
      <c r="Q326" s="32"/>
      <c r="R326" s="32"/>
      <c r="S326" s="32"/>
      <c r="T326" s="3"/>
      <c r="U326" s="31"/>
      <c r="V326" s="33"/>
      <c r="W326" s="33"/>
      <c r="X326" s="33"/>
      <c r="Y326" s="3"/>
      <c r="Z326" s="3"/>
      <c r="AA326" s="32"/>
      <c r="AB326" s="32"/>
    </row>
    <row r="327" spans="1:28" ht="19.5" customHeight="1">
      <c r="A327" s="32"/>
      <c r="B327" s="3"/>
      <c r="C327" s="32"/>
      <c r="D327" s="3" t="s">
        <v>5</v>
      </c>
      <c r="E327" s="34">
        <f>S309/10</f>
        <v>80</v>
      </c>
      <c r="F327" s="35"/>
      <c r="G327" s="35"/>
      <c r="H327" s="36" t="s">
        <v>23</v>
      </c>
      <c r="I327" s="37">
        <f>S313/10</f>
        <v>3</v>
      </c>
      <c r="J327" s="35"/>
      <c r="K327" s="38" t="s">
        <v>15</v>
      </c>
      <c r="L327" s="32"/>
      <c r="M327" s="34">
        <f>S310/10</f>
        <v>80</v>
      </c>
      <c r="N327" s="35"/>
      <c r="O327" s="35"/>
      <c r="P327" s="36" t="s">
        <v>23</v>
      </c>
      <c r="Q327" s="37">
        <f>S315/10</f>
        <v>3</v>
      </c>
      <c r="R327" s="35"/>
      <c r="S327" s="38" t="s">
        <v>16</v>
      </c>
      <c r="T327" s="32"/>
      <c r="U327" s="32"/>
      <c r="V327" s="33"/>
      <c r="W327" s="33"/>
      <c r="X327" s="33"/>
      <c r="Y327" s="32"/>
      <c r="Z327" s="32"/>
      <c r="AA327" s="32"/>
      <c r="AB327" s="32"/>
    </row>
    <row r="328" spans="1:28" ht="19.5" customHeight="1">
      <c r="A328" s="32"/>
      <c r="B328" s="32"/>
      <c r="C328" s="32"/>
      <c r="D328" s="32"/>
      <c r="E328" s="32"/>
      <c r="F328" s="3" t="s">
        <v>12</v>
      </c>
      <c r="G328" s="37">
        <f>S311/10</f>
        <v>287</v>
      </c>
      <c r="H328" s="35"/>
      <c r="I328" s="35"/>
      <c r="J328" s="3" t="s">
        <v>23</v>
      </c>
      <c r="K328" s="34">
        <f>S314/10</f>
        <v>1.4</v>
      </c>
      <c r="L328" s="35"/>
      <c r="M328" s="38" t="s">
        <v>16</v>
      </c>
      <c r="N328" s="32"/>
      <c r="O328" s="33"/>
      <c r="P328" s="32"/>
      <c r="Q328" s="32"/>
      <c r="R328" s="32"/>
      <c r="S328" s="32"/>
      <c r="T328" s="3" t="s">
        <v>5</v>
      </c>
      <c r="U328" s="37">
        <f>(E327^3*I327/12)+(M327^3*Q327/12)+(G328*K328^3/12)</f>
        <v>256065.62733333334</v>
      </c>
      <c r="V328" s="35"/>
      <c r="W328" s="35"/>
      <c r="X328" s="35"/>
      <c r="Y328" s="119" t="s">
        <v>302</v>
      </c>
      <c r="Z328" s="3"/>
      <c r="AA328" s="32"/>
      <c r="AB328" s="32"/>
    </row>
    <row r="329" spans="1:28" ht="19.5" customHeight="1">
      <c r="A329" s="32"/>
      <c r="B329" s="143" t="s">
        <v>4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1"/>
      <c r="V329" s="33"/>
      <c r="W329" s="33"/>
      <c r="X329" s="33"/>
      <c r="Y329" s="3"/>
      <c r="Z329" s="32"/>
      <c r="AA329" s="32"/>
      <c r="AB329" s="32"/>
    </row>
    <row r="330" spans="1:28" ht="19.5" customHeight="1">
      <c r="A330" s="32"/>
      <c r="B330" s="31" t="s">
        <v>14</v>
      </c>
      <c r="C330" s="31"/>
      <c r="D330" s="3" t="s">
        <v>5</v>
      </c>
      <c r="E330" s="32" t="s">
        <v>17</v>
      </c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"/>
      <c r="AA330" s="32"/>
      <c r="AB330" s="32"/>
    </row>
    <row r="331" spans="1:28" ht="19.5" customHeight="1">
      <c r="A331" s="32"/>
      <c r="B331" s="32"/>
      <c r="C331" s="32"/>
      <c r="D331" s="38" t="s">
        <v>18</v>
      </c>
      <c r="E331" s="37">
        <f>E318/10</f>
        <v>80</v>
      </c>
      <c r="F331" s="35"/>
      <c r="G331" s="3" t="s">
        <v>13</v>
      </c>
      <c r="H331" s="34">
        <f>H318/10</f>
        <v>3</v>
      </c>
      <c r="I331" s="35"/>
      <c r="J331" s="36" t="s">
        <v>24</v>
      </c>
      <c r="K331" s="37">
        <f>E319/10</f>
        <v>287</v>
      </c>
      <c r="L331" s="35"/>
      <c r="M331" s="3" t="s">
        <v>13</v>
      </c>
      <c r="N331" s="34">
        <f>H319/10</f>
        <v>1.4</v>
      </c>
      <c r="O331" s="35"/>
      <c r="P331" s="32"/>
      <c r="Q331" s="32"/>
      <c r="R331" s="32"/>
      <c r="S331" s="35"/>
      <c r="T331" s="3"/>
      <c r="U331" s="32"/>
      <c r="V331" s="32"/>
      <c r="W331" s="32"/>
      <c r="X331" s="32"/>
      <c r="Y331" s="32"/>
      <c r="Z331" s="32"/>
      <c r="AA331" s="32"/>
      <c r="AB331" s="32"/>
    </row>
    <row r="332" spans="1:28" ht="19.5" customHeight="1">
      <c r="A332" s="32"/>
      <c r="B332" s="32"/>
      <c r="C332" s="32"/>
      <c r="D332" s="32"/>
      <c r="E332" s="32" t="s">
        <v>12</v>
      </c>
      <c r="F332" s="37">
        <f>E320/10</f>
        <v>80</v>
      </c>
      <c r="G332" s="37"/>
      <c r="H332" s="39" t="s">
        <v>13</v>
      </c>
      <c r="I332" s="34">
        <f>H320/10</f>
        <v>3</v>
      </c>
      <c r="J332" s="37"/>
      <c r="K332" s="3" t="s">
        <v>22</v>
      </c>
      <c r="L332" s="40">
        <v>3</v>
      </c>
      <c r="M332" s="32"/>
      <c r="N332" s="32"/>
      <c r="O332" s="32"/>
      <c r="P332" s="32"/>
      <c r="Q332" s="32"/>
      <c r="R332" s="32"/>
      <c r="S332" s="32"/>
      <c r="T332" s="3" t="s">
        <v>5</v>
      </c>
      <c r="U332" s="41">
        <f>(E331*H331^3+K331*N331^3+F332*I332^3)/3</f>
        <v>1702.5093333333334</v>
      </c>
      <c r="V332" s="31"/>
      <c r="W332" s="31"/>
      <c r="X332" s="31"/>
      <c r="Y332" s="119" t="s">
        <v>302</v>
      </c>
      <c r="Z332" s="3"/>
      <c r="AA332" s="32"/>
      <c r="AB332" s="32"/>
    </row>
    <row r="341" spans="1:29" ht="19.5" customHeight="1">
      <c r="A341" s="76" t="s">
        <v>81</v>
      </c>
      <c r="B341" s="76"/>
      <c r="C341" s="76"/>
      <c r="D341" s="128"/>
      <c r="AC341" s="17"/>
    </row>
    <row r="342" spans="7:8" ht="19.5" customHeight="1">
      <c r="G342" s="4"/>
      <c r="H342" s="4"/>
    </row>
    <row r="343" spans="15:22" ht="19.5" customHeight="1">
      <c r="O343" s="7"/>
      <c r="P343" s="2" t="s">
        <v>25</v>
      </c>
      <c r="R343" s="2" t="s">
        <v>5</v>
      </c>
      <c r="S343" s="129">
        <v>800</v>
      </c>
      <c r="T343" s="109"/>
      <c r="U343" s="109"/>
      <c r="V343" s="2" t="s">
        <v>30</v>
      </c>
    </row>
    <row r="344" spans="15:22" ht="19.5" customHeight="1">
      <c r="O344" s="7"/>
      <c r="P344" s="8" t="s">
        <v>26</v>
      </c>
      <c r="Q344" s="4"/>
      <c r="R344" s="2" t="s">
        <v>5</v>
      </c>
      <c r="S344" s="129">
        <v>800</v>
      </c>
      <c r="T344" s="109"/>
      <c r="U344" s="109"/>
      <c r="V344" s="2" t="s">
        <v>30</v>
      </c>
    </row>
    <row r="345" spans="12:22" ht="19.5" customHeight="1">
      <c r="L345" s="9"/>
      <c r="P345" s="8" t="s">
        <v>19</v>
      </c>
      <c r="Q345" s="4"/>
      <c r="R345" s="2" t="s">
        <v>5</v>
      </c>
      <c r="S345" s="129">
        <v>2860</v>
      </c>
      <c r="T345" s="109"/>
      <c r="U345" s="109"/>
      <c r="V345" s="3" t="s">
        <v>30</v>
      </c>
    </row>
    <row r="346" spans="16:31" ht="19.5" customHeight="1">
      <c r="P346" s="31" t="s">
        <v>42</v>
      </c>
      <c r="Q346" s="33"/>
      <c r="R346" s="3" t="s">
        <v>5</v>
      </c>
      <c r="S346" s="129">
        <v>2900</v>
      </c>
      <c r="T346" s="109"/>
      <c r="U346" s="109"/>
      <c r="V346" s="3" t="s">
        <v>30</v>
      </c>
      <c r="W346" s="2"/>
      <c r="AD346" s="4"/>
      <c r="AE346" s="4"/>
    </row>
    <row r="347" spans="9:31" ht="19.5" customHeight="1">
      <c r="I347" s="10"/>
      <c r="P347" s="8" t="s">
        <v>27</v>
      </c>
      <c r="Q347" s="4"/>
      <c r="R347" s="2" t="s">
        <v>5</v>
      </c>
      <c r="S347" s="129">
        <v>40</v>
      </c>
      <c r="T347" s="109"/>
      <c r="U347" s="109"/>
      <c r="V347" s="3" t="s">
        <v>30</v>
      </c>
      <c r="W347" s="2"/>
      <c r="AD347" s="4"/>
      <c r="AE347" s="4"/>
    </row>
    <row r="348" spans="9:25" ht="19.5" customHeight="1">
      <c r="I348" s="11"/>
      <c r="P348" s="8" t="s">
        <v>6</v>
      </c>
      <c r="Q348" s="4"/>
      <c r="R348" s="2" t="s">
        <v>5</v>
      </c>
      <c r="S348" s="129">
        <v>14</v>
      </c>
      <c r="T348" s="109"/>
      <c r="U348" s="109"/>
      <c r="V348" s="3" t="s">
        <v>30</v>
      </c>
      <c r="W348" s="2"/>
      <c r="Y348" s="2"/>
    </row>
    <row r="349" spans="7:25" ht="19.5" customHeight="1">
      <c r="G349" s="4"/>
      <c r="H349" s="4"/>
      <c r="P349" s="8" t="s">
        <v>28</v>
      </c>
      <c r="Q349" s="4"/>
      <c r="R349" s="2" t="s">
        <v>5</v>
      </c>
      <c r="S349" s="129">
        <v>40</v>
      </c>
      <c r="T349" s="109"/>
      <c r="U349" s="109"/>
      <c r="V349" s="3" t="s">
        <v>30</v>
      </c>
      <c r="W349" s="2"/>
      <c r="Y349" s="2"/>
    </row>
    <row r="350" ht="19.5" customHeight="1">
      <c r="I350" s="10"/>
    </row>
    <row r="351" spans="2:25" ht="19.5" customHeight="1">
      <c r="B351" s="130" t="s">
        <v>3</v>
      </c>
      <c r="C351" s="131"/>
      <c r="D351" s="131"/>
      <c r="E351" s="16" t="s">
        <v>0</v>
      </c>
      <c r="F351" s="13"/>
      <c r="G351" s="13"/>
      <c r="H351" s="12"/>
      <c r="I351" s="14"/>
      <c r="J351" s="13" t="s">
        <v>31</v>
      </c>
      <c r="K351" s="13"/>
      <c r="L351" s="12"/>
      <c r="M351" s="15" t="s">
        <v>32</v>
      </c>
      <c r="N351" s="13"/>
      <c r="O351" s="14"/>
      <c r="P351" s="13" t="s">
        <v>33</v>
      </c>
      <c r="Q351" s="12"/>
      <c r="R351" s="12"/>
      <c r="S351" s="15" t="s">
        <v>35</v>
      </c>
      <c r="T351" s="13"/>
      <c r="U351" s="12"/>
      <c r="V351" s="14"/>
      <c r="W351" s="13" t="s">
        <v>36</v>
      </c>
      <c r="X351" s="12"/>
      <c r="Y351" s="14"/>
    </row>
    <row r="352" spans="1:28" ht="19.5" customHeight="1">
      <c r="A352" s="32"/>
      <c r="B352" s="42" t="s">
        <v>7</v>
      </c>
      <c r="C352" s="43"/>
      <c r="D352" s="44"/>
      <c r="E352" s="132">
        <f>S343</f>
        <v>800</v>
      </c>
      <c r="F352" s="44"/>
      <c r="G352" s="133" t="s">
        <v>8</v>
      </c>
      <c r="H352" s="134">
        <f>S347</f>
        <v>40</v>
      </c>
      <c r="I352" s="45"/>
      <c r="J352" s="18">
        <f>E352*H352/100</f>
        <v>320</v>
      </c>
      <c r="K352" s="18"/>
      <c r="L352" s="19"/>
      <c r="M352" s="20">
        <f>-(S345+H352)/2/10</f>
        <v>-145</v>
      </c>
      <c r="N352" s="18"/>
      <c r="O352" s="21"/>
      <c r="P352" s="18">
        <f>J352*M352</f>
        <v>-46400</v>
      </c>
      <c r="Q352" s="18"/>
      <c r="R352" s="19"/>
      <c r="S352" s="20">
        <f>J352*M352^2</f>
        <v>6728000</v>
      </c>
      <c r="T352" s="18"/>
      <c r="U352" s="19"/>
      <c r="V352" s="21"/>
      <c r="W352" s="18">
        <f>E352*H352^3/12/10000</f>
        <v>426.6666666666667</v>
      </c>
      <c r="X352" s="19"/>
      <c r="Y352" s="21"/>
      <c r="Z352" s="32"/>
      <c r="AA352" s="32"/>
      <c r="AB352" s="32"/>
    </row>
    <row r="353" spans="1:28" ht="19.5" customHeight="1">
      <c r="A353" s="32"/>
      <c r="B353" s="46" t="s">
        <v>9</v>
      </c>
      <c r="C353" s="47"/>
      <c r="D353" s="48"/>
      <c r="E353" s="135">
        <f>S345</f>
        <v>2860</v>
      </c>
      <c r="F353" s="48"/>
      <c r="G353" s="136" t="s">
        <v>8</v>
      </c>
      <c r="H353" s="137">
        <f>S348</f>
        <v>14</v>
      </c>
      <c r="I353" s="49"/>
      <c r="J353" s="22">
        <f>E353*H353/100</f>
        <v>400.4</v>
      </c>
      <c r="K353" s="22"/>
      <c r="L353" s="23"/>
      <c r="M353" s="24"/>
      <c r="N353" s="25"/>
      <c r="O353" s="26"/>
      <c r="P353" s="25"/>
      <c r="Q353" s="25"/>
      <c r="R353" s="25"/>
      <c r="S353" s="50"/>
      <c r="T353" s="22"/>
      <c r="U353" s="23"/>
      <c r="V353" s="30"/>
      <c r="W353" s="22">
        <f>H353*E353^3/12/10000</f>
        <v>2729259.8666666667</v>
      </c>
      <c r="X353" s="23"/>
      <c r="Y353" s="30"/>
      <c r="Z353" s="32"/>
      <c r="AA353" s="32"/>
      <c r="AB353" s="32"/>
    </row>
    <row r="354" spans="1:28" ht="19.5" customHeight="1">
      <c r="A354" s="32"/>
      <c r="B354" s="51" t="s">
        <v>10</v>
      </c>
      <c r="C354" s="52"/>
      <c r="D354" s="53"/>
      <c r="E354" s="138">
        <f>S344</f>
        <v>800</v>
      </c>
      <c r="F354" s="53"/>
      <c r="G354" s="73" t="s">
        <v>8</v>
      </c>
      <c r="H354" s="139">
        <f>S349</f>
        <v>40</v>
      </c>
      <c r="I354" s="54"/>
      <c r="J354" s="27">
        <f>E354*H354/100</f>
        <v>320</v>
      </c>
      <c r="K354" s="27"/>
      <c r="L354" s="5"/>
      <c r="M354" s="28">
        <f>(S345+H354)/2/10</f>
        <v>145</v>
      </c>
      <c r="N354" s="27"/>
      <c r="O354" s="29"/>
      <c r="P354" s="27">
        <f>J354*M354</f>
        <v>46400</v>
      </c>
      <c r="Q354" s="27"/>
      <c r="R354" s="5"/>
      <c r="S354" s="28">
        <f>J354*M354^2</f>
        <v>6728000</v>
      </c>
      <c r="T354" s="27"/>
      <c r="U354" s="5"/>
      <c r="V354" s="29"/>
      <c r="W354" s="27">
        <f>E354*H354^3/12/10000</f>
        <v>426.6666666666667</v>
      </c>
      <c r="X354" s="5"/>
      <c r="Y354" s="29"/>
      <c r="Z354" s="32"/>
      <c r="AA354" s="32"/>
      <c r="AB354" s="32"/>
    </row>
    <row r="355" spans="1:28" ht="19.5" customHeight="1">
      <c r="A355" s="32"/>
      <c r="B355" s="55" t="s">
        <v>11</v>
      </c>
      <c r="C355" s="56"/>
      <c r="D355" s="57"/>
      <c r="E355" s="58"/>
      <c r="F355" s="59"/>
      <c r="G355" s="59"/>
      <c r="H355" s="60"/>
      <c r="I355" s="61"/>
      <c r="J355" s="62">
        <f>SUM(J352:J354)</f>
        <v>1040.4</v>
      </c>
      <c r="K355" s="62"/>
      <c r="L355" s="62"/>
      <c r="M355" s="63"/>
      <c r="N355" s="64"/>
      <c r="O355" s="65"/>
      <c r="P355" s="62">
        <f>SUM(P352:P354)</f>
        <v>0</v>
      </c>
      <c r="Q355" s="62"/>
      <c r="R355" s="66"/>
      <c r="S355" s="67">
        <f>SUM(S352:S354)</f>
        <v>13456000</v>
      </c>
      <c r="T355" s="62"/>
      <c r="U355" s="66"/>
      <c r="V355" s="68"/>
      <c r="W355" s="62">
        <f>SUM(W352:W354)</f>
        <v>2730113.1999999997</v>
      </c>
      <c r="X355" s="66"/>
      <c r="Y355" s="68"/>
      <c r="Z355" s="32"/>
      <c r="AA355" s="32"/>
      <c r="AB355" s="32"/>
    </row>
    <row r="356" spans="1:28" ht="19.5" customHeight="1">
      <c r="A356" s="32"/>
      <c r="B356" s="71"/>
      <c r="C356" s="72"/>
      <c r="D356" s="71"/>
      <c r="E356" s="73"/>
      <c r="F356" s="73"/>
      <c r="G356" s="73"/>
      <c r="H356" s="74"/>
      <c r="I356" s="74"/>
      <c r="J356" s="27"/>
      <c r="K356" s="27"/>
      <c r="L356" s="27"/>
      <c r="M356" s="75"/>
      <c r="N356" s="75"/>
      <c r="O356" s="75"/>
      <c r="P356" s="27"/>
      <c r="Q356" s="27"/>
      <c r="R356" s="5"/>
      <c r="S356" s="27"/>
      <c r="T356" s="27"/>
      <c r="U356" s="5"/>
      <c r="V356" s="5"/>
      <c r="W356" s="27"/>
      <c r="X356" s="5"/>
      <c r="Y356" s="5"/>
      <c r="Z356" s="32"/>
      <c r="AA356" s="32"/>
      <c r="AB356" s="32"/>
    </row>
    <row r="357" spans="1:28" ht="19.5" customHeight="1">
      <c r="A357" s="32"/>
      <c r="B357" s="119" t="s">
        <v>37</v>
      </c>
      <c r="C357" s="119"/>
      <c r="D357" s="119" t="s">
        <v>38</v>
      </c>
      <c r="E357" s="119" t="s">
        <v>39</v>
      </c>
      <c r="F357" s="119"/>
      <c r="G357" s="119"/>
      <c r="H357" s="119"/>
      <c r="I357" s="119"/>
      <c r="J357" s="140">
        <f>P355</f>
        <v>0</v>
      </c>
      <c r="K357" s="141"/>
      <c r="L357" s="141"/>
      <c r="M357" s="141"/>
      <c r="N357" s="119" t="s">
        <v>21</v>
      </c>
      <c r="O357" s="142">
        <f>J355</f>
        <v>1040.4</v>
      </c>
      <c r="P357" s="142"/>
      <c r="Q357" s="142"/>
      <c r="T357" s="119" t="s">
        <v>5</v>
      </c>
      <c r="U357" s="142">
        <f>J357/O357</f>
        <v>0</v>
      </c>
      <c r="V357" s="142"/>
      <c r="W357" s="142"/>
      <c r="X357" s="119" t="s">
        <v>34</v>
      </c>
      <c r="Y357" s="5"/>
      <c r="Z357" s="32"/>
      <c r="AA357" s="32"/>
      <c r="AB357" s="32"/>
    </row>
    <row r="358" spans="1:28" ht="19.5" customHeight="1">
      <c r="A358" s="32"/>
      <c r="B358" s="31" t="s">
        <v>1</v>
      </c>
      <c r="C358" s="31"/>
      <c r="D358" s="3" t="s">
        <v>5</v>
      </c>
      <c r="E358" s="3" t="s">
        <v>40</v>
      </c>
      <c r="F358" s="3"/>
      <c r="G358" s="3"/>
      <c r="H358" s="3"/>
      <c r="I358" s="3"/>
      <c r="J358" s="3"/>
      <c r="X358" s="32"/>
      <c r="Y358" s="32"/>
      <c r="Z358" s="32"/>
      <c r="AA358" s="32"/>
      <c r="AB358" s="32"/>
    </row>
    <row r="359" spans="1:28" ht="19.5" customHeight="1">
      <c r="A359" s="32"/>
      <c r="B359" s="3"/>
      <c r="C359" s="32"/>
      <c r="D359" s="3" t="s">
        <v>5</v>
      </c>
      <c r="E359" s="37">
        <f>S355</f>
        <v>13456000</v>
      </c>
      <c r="F359" s="37"/>
      <c r="G359" s="37"/>
      <c r="H359" s="37"/>
      <c r="I359" s="39" t="s">
        <v>12</v>
      </c>
      <c r="J359" s="37">
        <f>W355</f>
        <v>2730113.1999999997</v>
      </c>
      <c r="K359" s="37"/>
      <c r="L359" s="37"/>
      <c r="M359" s="37"/>
      <c r="N359" s="69" t="s">
        <v>41</v>
      </c>
      <c r="O359" s="41">
        <f>J355*U357^2</f>
        <v>0</v>
      </c>
      <c r="P359" s="41"/>
      <c r="Q359" s="6"/>
      <c r="R359" s="6"/>
      <c r="S359" s="70"/>
      <c r="T359" s="39" t="s">
        <v>5</v>
      </c>
      <c r="U359" s="37">
        <f>E359+J359-O359</f>
        <v>16186113.2</v>
      </c>
      <c r="V359" s="37"/>
      <c r="W359" s="37"/>
      <c r="X359" s="37"/>
      <c r="Y359" s="119" t="s">
        <v>302</v>
      </c>
      <c r="Z359" s="3"/>
      <c r="AA359" s="32"/>
      <c r="AB359" s="32"/>
    </row>
    <row r="360" spans="1:28" ht="19.5" customHeight="1">
      <c r="A360" s="32"/>
      <c r="B360" s="31" t="s">
        <v>2</v>
      </c>
      <c r="C360" s="31"/>
      <c r="D360" s="3" t="s">
        <v>5</v>
      </c>
      <c r="E360" s="3" t="s">
        <v>29</v>
      </c>
      <c r="F360" s="3"/>
      <c r="G360" s="3"/>
      <c r="H360" s="3"/>
      <c r="I360" s="3"/>
      <c r="J360" s="3"/>
      <c r="K360" s="32"/>
      <c r="L360" s="32"/>
      <c r="M360" s="32"/>
      <c r="N360" s="32"/>
      <c r="O360" s="3"/>
      <c r="P360" s="3"/>
      <c r="Q360" s="32"/>
      <c r="R360" s="32"/>
      <c r="S360" s="32"/>
      <c r="T360" s="3"/>
      <c r="U360" s="31"/>
      <c r="V360" s="33"/>
      <c r="W360" s="33"/>
      <c r="X360" s="33"/>
      <c r="Y360" s="3"/>
      <c r="Z360" s="3"/>
      <c r="AA360" s="32"/>
      <c r="AB360" s="32"/>
    </row>
    <row r="361" spans="1:28" ht="19.5" customHeight="1">
      <c r="A361" s="32"/>
      <c r="B361" s="3"/>
      <c r="C361" s="32"/>
      <c r="D361" s="3" t="s">
        <v>5</v>
      </c>
      <c r="E361" s="34">
        <f>S343/10</f>
        <v>80</v>
      </c>
      <c r="F361" s="35"/>
      <c r="G361" s="35"/>
      <c r="H361" s="36" t="s">
        <v>23</v>
      </c>
      <c r="I361" s="37">
        <f>S347/10</f>
        <v>4</v>
      </c>
      <c r="J361" s="35"/>
      <c r="K361" s="38" t="s">
        <v>15</v>
      </c>
      <c r="L361" s="32"/>
      <c r="M361" s="34">
        <f>S344/10</f>
        <v>80</v>
      </c>
      <c r="N361" s="35"/>
      <c r="O361" s="35"/>
      <c r="P361" s="36" t="s">
        <v>23</v>
      </c>
      <c r="Q361" s="37">
        <f>S349/10</f>
        <v>4</v>
      </c>
      <c r="R361" s="35"/>
      <c r="S361" s="38" t="s">
        <v>16</v>
      </c>
      <c r="T361" s="32"/>
      <c r="U361" s="32"/>
      <c r="V361" s="33"/>
      <c r="W361" s="33"/>
      <c r="X361" s="33"/>
      <c r="Y361" s="32"/>
      <c r="Z361" s="32"/>
      <c r="AA361" s="32"/>
      <c r="AB361" s="32"/>
    </row>
    <row r="362" spans="1:28" ht="19.5" customHeight="1">
      <c r="A362" s="32"/>
      <c r="B362" s="32"/>
      <c r="C362" s="32"/>
      <c r="D362" s="32"/>
      <c r="E362" s="32"/>
      <c r="F362" s="3" t="s">
        <v>12</v>
      </c>
      <c r="G362" s="37">
        <f>S345/10</f>
        <v>286</v>
      </c>
      <c r="H362" s="35"/>
      <c r="I362" s="35"/>
      <c r="J362" s="3" t="s">
        <v>23</v>
      </c>
      <c r="K362" s="34">
        <f>S348/10</f>
        <v>1.4</v>
      </c>
      <c r="L362" s="35"/>
      <c r="M362" s="38" t="s">
        <v>16</v>
      </c>
      <c r="N362" s="32"/>
      <c r="O362" s="33"/>
      <c r="P362" s="32"/>
      <c r="Q362" s="32"/>
      <c r="R362" s="32"/>
      <c r="S362" s="32"/>
      <c r="T362" s="3" t="s">
        <v>5</v>
      </c>
      <c r="U362" s="37">
        <f>(E361^3*I361/12)+(M361^3*Q361/12)+(G362*K362^3/12)</f>
        <v>341398.73199999996</v>
      </c>
      <c r="V362" s="35"/>
      <c r="W362" s="35"/>
      <c r="X362" s="35"/>
      <c r="Y362" s="119" t="s">
        <v>302</v>
      </c>
      <c r="Z362" s="3"/>
      <c r="AA362" s="32"/>
      <c r="AB362" s="32"/>
    </row>
    <row r="363" spans="1:28" ht="19.5" customHeight="1">
      <c r="A363" s="32"/>
      <c r="B363" s="143" t="s">
        <v>4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1"/>
      <c r="V363" s="33"/>
      <c r="W363" s="33"/>
      <c r="X363" s="33"/>
      <c r="Y363" s="3"/>
      <c r="Z363" s="32"/>
      <c r="AA363" s="32"/>
      <c r="AB363" s="32"/>
    </row>
    <row r="364" spans="1:28" ht="19.5" customHeight="1">
      <c r="A364" s="32"/>
      <c r="B364" s="31" t="s">
        <v>14</v>
      </c>
      <c r="C364" s="31"/>
      <c r="D364" s="3" t="s">
        <v>5</v>
      </c>
      <c r="E364" s="32" t="s">
        <v>17</v>
      </c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"/>
      <c r="AA364" s="32"/>
      <c r="AB364" s="32"/>
    </row>
    <row r="365" spans="1:28" ht="19.5" customHeight="1">
      <c r="A365" s="32"/>
      <c r="B365" s="32"/>
      <c r="C365" s="32"/>
      <c r="D365" s="38" t="s">
        <v>18</v>
      </c>
      <c r="E365" s="37">
        <f>E352/10</f>
        <v>80</v>
      </c>
      <c r="F365" s="35"/>
      <c r="G365" s="3" t="s">
        <v>13</v>
      </c>
      <c r="H365" s="34">
        <f>H352/10</f>
        <v>4</v>
      </c>
      <c r="I365" s="35"/>
      <c r="J365" s="36" t="s">
        <v>24</v>
      </c>
      <c r="K365" s="37">
        <f>E353/10</f>
        <v>286</v>
      </c>
      <c r="L365" s="35"/>
      <c r="M365" s="3" t="s">
        <v>13</v>
      </c>
      <c r="N365" s="34">
        <f>H353/10</f>
        <v>1.4</v>
      </c>
      <c r="O365" s="35"/>
      <c r="P365" s="32"/>
      <c r="Q365" s="32"/>
      <c r="R365" s="32"/>
      <c r="S365" s="35"/>
      <c r="T365" s="3"/>
      <c r="U365" s="32"/>
      <c r="V365" s="32"/>
      <c r="W365" s="32"/>
      <c r="X365" s="32"/>
      <c r="Y365" s="32"/>
      <c r="Z365" s="32"/>
      <c r="AA365" s="32"/>
      <c r="AB365" s="32"/>
    </row>
    <row r="366" spans="1:28" ht="19.5" customHeight="1">
      <c r="A366" s="32"/>
      <c r="B366" s="32"/>
      <c r="C366" s="32"/>
      <c r="D366" s="32"/>
      <c r="E366" s="32" t="s">
        <v>12</v>
      </c>
      <c r="F366" s="37">
        <f>E354/10</f>
        <v>80</v>
      </c>
      <c r="G366" s="37"/>
      <c r="H366" s="39" t="s">
        <v>13</v>
      </c>
      <c r="I366" s="34">
        <f>H354/10</f>
        <v>4</v>
      </c>
      <c r="J366" s="37"/>
      <c r="K366" s="3" t="s">
        <v>22</v>
      </c>
      <c r="L366" s="40">
        <v>3</v>
      </c>
      <c r="M366" s="32"/>
      <c r="N366" s="32"/>
      <c r="O366" s="32"/>
      <c r="P366" s="32"/>
      <c r="Q366" s="32"/>
      <c r="R366" s="32"/>
      <c r="S366" s="32"/>
      <c r="T366" s="3" t="s">
        <v>5</v>
      </c>
      <c r="U366" s="41">
        <f>(E365*H365^3+K365*N365^3+F366*I366^3)/3</f>
        <v>3674.928</v>
      </c>
      <c r="V366" s="31"/>
      <c r="W366" s="31"/>
      <c r="X366" s="31"/>
      <c r="Y366" s="119" t="s">
        <v>302</v>
      </c>
      <c r="Z366" s="3"/>
      <c r="AA366" s="32"/>
      <c r="AB366" s="32"/>
    </row>
    <row r="375" spans="1:29" ht="19.5" customHeight="1">
      <c r="A375" s="76" t="s">
        <v>311</v>
      </c>
      <c r="B375" s="76"/>
      <c r="C375" s="76"/>
      <c r="D375" s="128"/>
      <c r="AC375" s="17"/>
    </row>
    <row r="376" spans="7:8" ht="19.5" customHeight="1">
      <c r="G376" s="4"/>
      <c r="H376" s="4"/>
    </row>
    <row r="377" spans="15:22" ht="19.5" customHeight="1">
      <c r="O377" s="7"/>
      <c r="P377" s="2" t="s">
        <v>25</v>
      </c>
      <c r="R377" s="2" t="s">
        <v>5</v>
      </c>
      <c r="S377" s="129">
        <v>800</v>
      </c>
      <c r="T377" s="109"/>
      <c r="U377" s="109"/>
      <c r="V377" s="2" t="s">
        <v>30</v>
      </c>
    </row>
    <row r="378" spans="15:22" ht="19.5" customHeight="1">
      <c r="O378" s="7"/>
      <c r="P378" s="8" t="s">
        <v>26</v>
      </c>
      <c r="Q378" s="4"/>
      <c r="R378" s="2" t="s">
        <v>5</v>
      </c>
      <c r="S378" s="129">
        <v>800</v>
      </c>
      <c r="T378" s="109"/>
      <c r="U378" s="109"/>
      <c r="V378" s="2" t="s">
        <v>30</v>
      </c>
    </row>
    <row r="379" spans="12:22" ht="19.5" customHeight="1">
      <c r="L379" s="9"/>
      <c r="P379" s="8" t="s">
        <v>19</v>
      </c>
      <c r="Q379" s="4"/>
      <c r="R379" s="2" t="s">
        <v>5</v>
      </c>
      <c r="S379" s="129">
        <v>2840</v>
      </c>
      <c r="T379" s="109"/>
      <c r="U379" s="109"/>
      <c r="V379" s="3" t="s">
        <v>30</v>
      </c>
    </row>
    <row r="380" spans="16:31" ht="19.5" customHeight="1">
      <c r="P380" s="31" t="s">
        <v>42</v>
      </c>
      <c r="Q380" s="33"/>
      <c r="R380" s="3" t="s">
        <v>5</v>
      </c>
      <c r="S380" s="129">
        <v>2900</v>
      </c>
      <c r="T380" s="109"/>
      <c r="U380" s="109"/>
      <c r="V380" s="3" t="s">
        <v>30</v>
      </c>
      <c r="W380" s="2"/>
      <c r="AD380" s="4"/>
      <c r="AE380" s="4"/>
    </row>
    <row r="381" spans="9:31" ht="19.5" customHeight="1">
      <c r="I381" s="10"/>
      <c r="P381" s="8" t="s">
        <v>27</v>
      </c>
      <c r="Q381" s="4"/>
      <c r="R381" s="2" t="s">
        <v>5</v>
      </c>
      <c r="S381" s="129">
        <v>60</v>
      </c>
      <c r="T381" s="109"/>
      <c r="U381" s="109"/>
      <c r="V381" s="3" t="s">
        <v>30</v>
      </c>
      <c r="W381" s="2"/>
      <c r="AD381" s="4"/>
      <c r="AE381" s="4"/>
    </row>
    <row r="382" spans="9:25" ht="19.5" customHeight="1">
      <c r="I382" s="11"/>
      <c r="P382" s="8" t="s">
        <v>6</v>
      </c>
      <c r="Q382" s="4"/>
      <c r="R382" s="2" t="s">
        <v>5</v>
      </c>
      <c r="S382" s="129">
        <v>14</v>
      </c>
      <c r="T382" s="109"/>
      <c r="U382" s="109"/>
      <c r="V382" s="3" t="s">
        <v>30</v>
      </c>
      <c r="W382" s="2"/>
      <c r="Y382" s="2"/>
    </row>
    <row r="383" spans="7:25" ht="19.5" customHeight="1">
      <c r="G383" s="4"/>
      <c r="H383" s="4"/>
      <c r="P383" s="8" t="s">
        <v>28</v>
      </c>
      <c r="Q383" s="4"/>
      <c r="R383" s="2" t="s">
        <v>5</v>
      </c>
      <c r="S383" s="129">
        <v>60</v>
      </c>
      <c r="T383" s="109"/>
      <c r="U383" s="109"/>
      <c r="V383" s="3" t="s">
        <v>30</v>
      </c>
      <c r="W383" s="2"/>
      <c r="Y383" s="2"/>
    </row>
    <row r="384" ht="19.5" customHeight="1">
      <c r="I384" s="10"/>
    </row>
    <row r="385" spans="2:25" ht="19.5" customHeight="1">
      <c r="B385" s="130" t="s">
        <v>3</v>
      </c>
      <c r="C385" s="131"/>
      <c r="D385" s="131"/>
      <c r="E385" s="16" t="s">
        <v>0</v>
      </c>
      <c r="F385" s="13"/>
      <c r="G385" s="13"/>
      <c r="H385" s="12"/>
      <c r="I385" s="14"/>
      <c r="J385" s="13" t="s">
        <v>31</v>
      </c>
      <c r="K385" s="13"/>
      <c r="L385" s="12"/>
      <c r="M385" s="15" t="s">
        <v>32</v>
      </c>
      <c r="N385" s="13"/>
      <c r="O385" s="14"/>
      <c r="P385" s="13" t="s">
        <v>33</v>
      </c>
      <c r="Q385" s="12"/>
      <c r="R385" s="12"/>
      <c r="S385" s="15" t="s">
        <v>35</v>
      </c>
      <c r="T385" s="13"/>
      <c r="U385" s="12"/>
      <c r="V385" s="14"/>
      <c r="W385" s="13" t="s">
        <v>36</v>
      </c>
      <c r="X385" s="12"/>
      <c r="Y385" s="14"/>
    </row>
    <row r="386" spans="1:28" ht="19.5" customHeight="1">
      <c r="A386" s="32"/>
      <c r="B386" s="42" t="s">
        <v>7</v>
      </c>
      <c r="C386" s="43"/>
      <c r="D386" s="44"/>
      <c r="E386" s="132">
        <f>S377</f>
        <v>800</v>
      </c>
      <c r="F386" s="44"/>
      <c r="G386" s="133" t="s">
        <v>8</v>
      </c>
      <c r="H386" s="134">
        <f>S381</f>
        <v>60</v>
      </c>
      <c r="I386" s="45"/>
      <c r="J386" s="18">
        <f>E386*H386/100</f>
        <v>480</v>
      </c>
      <c r="K386" s="18"/>
      <c r="L386" s="19"/>
      <c r="M386" s="20">
        <f>-(S379+H386)/2/10</f>
        <v>-145</v>
      </c>
      <c r="N386" s="18"/>
      <c r="O386" s="21"/>
      <c r="P386" s="18">
        <f>J386*M386</f>
        <v>-69600</v>
      </c>
      <c r="Q386" s="18"/>
      <c r="R386" s="19"/>
      <c r="S386" s="20">
        <f>J386*M386^2</f>
        <v>10092000</v>
      </c>
      <c r="T386" s="18"/>
      <c r="U386" s="19"/>
      <c r="V386" s="21"/>
      <c r="W386" s="18">
        <f>E386*H386^3/12/10000</f>
        <v>1440</v>
      </c>
      <c r="X386" s="19"/>
      <c r="Y386" s="21"/>
      <c r="Z386" s="32"/>
      <c r="AA386" s="32"/>
      <c r="AB386" s="32"/>
    </row>
    <row r="387" spans="1:28" ht="19.5" customHeight="1">
      <c r="A387" s="32"/>
      <c r="B387" s="46" t="s">
        <v>9</v>
      </c>
      <c r="C387" s="47"/>
      <c r="D387" s="48"/>
      <c r="E387" s="135">
        <f>S379</f>
        <v>2840</v>
      </c>
      <c r="F387" s="48"/>
      <c r="G387" s="136" t="s">
        <v>8</v>
      </c>
      <c r="H387" s="137">
        <f>S382</f>
        <v>14</v>
      </c>
      <c r="I387" s="49"/>
      <c r="J387" s="22">
        <f>E387*H387/100</f>
        <v>397.6</v>
      </c>
      <c r="K387" s="22"/>
      <c r="L387" s="23"/>
      <c r="M387" s="24"/>
      <c r="N387" s="25"/>
      <c r="O387" s="26"/>
      <c r="P387" s="25"/>
      <c r="Q387" s="25"/>
      <c r="R387" s="25"/>
      <c r="S387" s="50"/>
      <c r="T387" s="22"/>
      <c r="U387" s="23"/>
      <c r="V387" s="30"/>
      <c r="W387" s="22">
        <f>H387*E387^3/12/10000</f>
        <v>2672402.1333333333</v>
      </c>
      <c r="X387" s="23"/>
      <c r="Y387" s="30"/>
      <c r="Z387" s="32"/>
      <c r="AA387" s="32"/>
      <c r="AB387" s="32"/>
    </row>
    <row r="388" spans="1:28" ht="19.5" customHeight="1">
      <c r="A388" s="32"/>
      <c r="B388" s="51" t="s">
        <v>10</v>
      </c>
      <c r="C388" s="52"/>
      <c r="D388" s="53"/>
      <c r="E388" s="138">
        <f>S378</f>
        <v>800</v>
      </c>
      <c r="F388" s="53"/>
      <c r="G388" s="73" t="s">
        <v>8</v>
      </c>
      <c r="H388" s="139">
        <f>S383</f>
        <v>60</v>
      </c>
      <c r="I388" s="54"/>
      <c r="J388" s="27">
        <f>E388*H388/100</f>
        <v>480</v>
      </c>
      <c r="K388" s="27"/>
      <c r="L388" s="5"/>
      <c r="M388" s="28">
        <f>(S379+H388)/2/10</f>
        <v>145</v>
      </c>
      <c r="N388" s="27"/>
      <c r="O388" s="29"/>
      <c r="P388" s="27">
        <f>J388*M388</f>
        <v>69600</v>
      </c>
      <c r="Q388" s="27"/>
      <c r="R388" s="5"/>
      <c r="S388" s="28">
        <f>J388*M388^2</f>
        <v>10092000</v>
      </c>
      <c r="T388" s="27"/>
      <c r="U388" s="5"/>
      <c r="V388" s="29"/>
      <c r="W388" s="27">
        <f>E388*H388^3/12/10000</f>
        <v>1440</v>
      </c>
      <c r="X388" s="5"/>
      <c r="Y388" s="29"/>
      <c r="Z388" s="32"/>
      <c r="AA388" s="32"/>
      <c r="AB388" s="32"/>
    </row>
    <row r="389" spans="1:28" ht="19.5" customHeight="1">
      <c r="A389" s="32"/>
      <c r="B389" s="55" t="s">
        <v>11</v>
      </c>
      <c r="C389" s="56"/>
      <c r="D389" s="57"/>
      <c r="E389" s="58"/>
      <c r="F389" s="59"/>
      <c r="G389" s="59"/>
      <c r="H389" s="60"/>
      <c r="I389" s="61"/>
      <c r="J389" s="62">
        <f>SUM(J386:J388)</f>
        <v>1357.6</v>
      </c>
      <c r="K389" s="62"/>
      <c r="L389" s="62"/>
      <c r="M389" s="63"/>
      <c r="N389" s="64"/>
      <c r="O389" s="65"/>
      <c r="P389" s="62">
        <f>SUM(P386:P388)</f>
        <v>0</v>
      </c>
      <c r="Q389" s="62"/>
      <c r="R389" s="66"/>
      <c r="S389" s="67">
        <f>SUM(S386:S388)</f>
        <v>20184000</v>
      </c>
      <c r="T389" s="62"/>
      <c r="U389" s="66"/>
      <c r="V389" s="68"/>
      <c r="W389" s="62">
        <f>SUM(W386:W388)</f>
        <v>2675282.1333333333</v>
      </c>
      <c r="X389" s="66"/>
      <c r="Y389" s="68"/>
      <c r="Z389" s="32"/>
      <c r="AA389" s="32"/>
      <c r="AB389" s="32"/>
    </row>
    <row r="390" spans="1:28" ht="19.5" customHeight="1">
      <c r="A390" s="32"/>
      <c r="B390" s="71"/>
      <c r="C390" s="72"/>
      <c r="D390" s="71"/>
      <c r="E390" s="73"/>
      <c r="F390" s="73"/>
      <c r="G390" s="73"/>
      <c r="H390" s="74"/>
      <c r="I390" s="74"/>
      <c r="J390" s="27"/>
      <c r="K390" s="27"/>
      <c r="L390" s="27"/>
      <c r="M390" s="75"/>
      <c r="N390" s="75"/>
      <c r="O390" s="75"/>
      <c r="P390" s="27"/>
      <c r="Q390" s="27"/>
      <c r="R390" s="5"/>
      <c r="S390" s="27"/>
      <c r="T390" s="27"/>
      <c r="U390" s="5"/>
      <c r="V390" s="5"/>
      <c r="W390" s="27"/>
      <c r="X390" s="5"/>
      <c r="Y390" s="5"/>
      <c r="Z390" s="32"/>
      <c r="AA390" s="32"/>
      <c r="AB390" s="32"/>
    </row>
    <row r="391" spans="1:28" ht="19.5" customHeight="1">
      <c r="A391" s="32"/>
      <c r="B391" s="119" t="s">
        <v>37</v>
      </c>
      <c r="C391" s="119"/>
      <c r="D391" s="119" t="s">
        <v>38</v>
      </c>
      <c r="E391" s="119" t="s">
        <v>39</v>
      </c>
      <c r="F391" s="119"/>
      <c r="G391" s="119"/>
      <c r="H391" s="119"/>
      <c r="I391" s="119"/>
      <c r="J391" s="140">
        <f>P389</f>
        <v>0</v>
      </c>
      <c r="K391" s="141"/>
      <c r="L391" s="141"/>
      <c r="M391" s="141"/>
      <c r="N391" s="119" t="s">
        <v>21</v>
      </c>
      <c r="O391" s="142">
        <f>J389</f>
        <v>1357.6</v>
      </c>
      <c r="P391" s="142"/>
      <c r="Q391" s="142"/>
      <c r="T391" s="119" t="s">
        <v>5</v>
      </c>
      <c r="U391" s="142">
        <f>J391/O391</f>
        <v>0</v>
      </c>
      <c r="V391" s="142"/>
      <c r="W391" s="142"/>
      <c r="X391" s="119" t="s">
        <v>34</v>
      </c>
      <c r="Y391" s="5"/>
      <c r="Z391" s="32"/>
      <c r="AA391" s="32"/>
      <c r="AB391" s="32"/>
    </row>
    <row r="392" spans="1:28" ht="19.5" customHeight="1">
      <c r="A392" s="32"/>
      <c r="B392" s="31" t="s">
        <v>1</v>
      </c>
      <c r="C392" s="31"/>
      <c r="D392" s="3" t="s">
        <v>5</v>
      </c>
      <c r="E392" s="3" t="s">
        <v>40</v>
      </c>
      <c r="F392" s="3"/>
      <c r="G392" s="3"/>
      <c r="H392" s="3"/>
      <c r="I392" s="3"/>
      <c r="J392" s="3"/>
      <c r="X392" s="32"/>
      <c r="Y392" s="32"/>
      <c r="Z392" s="32"/>
      <c r="AA392" s="32"/>
      <c r="AB392" s="32"/>
    </row>
    <row r="393" spans="1:28" ht="19.5" customHeight="1">
      <c r="A393" s="32"/>
      <c r="B393" s="3"/>
      <c r="C393" s="32"/>
      <c r="D393" s="3" t="s">
        <v>5</v>
      </c>
      <c r="E393" s="37">
        <f>S389</f>
        <v>20184000</v>
      </c>
      <c r="F393" s="37"/>
      <c r="G393" s="37"/>
      <c r="H393" s="37"/>
      <c r="I393" s="39" t="s">
        <v>12</v>
      </c>
      <c r="J393" s="37">
        <f>W389</f>
        <v>2675282.1333333333</v>
      </c>
      <c r="K393" s="37"/>
      <c r="L393" s="37"/>
      <c r="M393" s="37"/>
      <c r="N393" s="69" t="s">
        <v>41</v>
      </c>
      <c r="O393" s="41">
        <f>J389*U391^2</f>
        <v>0</v>
      </c>
      <c r="P393" s="41"/>
      <c r="Q393" s="6"/>
      <c r="R393" s="6"/>
      <c r="S393" s="70"/>
      <c r="T393" s="39" t="s">
        <v>5</v>
      </c>
      <c r="U393" s="37">
        <f>E393+J393-O393</f>
        <v>22859282.133333333</v>
      </c>
      <c r="V393" s="37"/>
      <c r="W393" s="37"/>
      <c r="X393" s="37"/>
      <c r="Y393" s="119" t="s">
        <v>302</v>
      </c>
      <c r="Z393" s="3"/>
      <c r="AA393" s="32"/>
      <c r="AB393" s="32"/>
    </row>
    <row r="394" spans="1:28" ht="19.5" customHeight="1">
      <c r="A394" s="32"/>
      <c r="B394" s="31" t="s">
        <v>2</v>
      </c>
      <c r="C394" s="31"/>
      <c r="D394" s="3" t="s">
        <v>5</v>
      </c>
      <c r="E394" s="3" t="s">
        <v>29</v>
      </c>
      <c r="F394" s="3"/>
      <c r="G394" s="3"/>
      <c r="H394" s="3"/>
      <c r="I394" s="3"/>
      <c r="J394" s="3"/>
      <c r="K394" s="32"/>
      <c r="L394" s="32"/>
      <c r="M394" s="32"/>
      <c r="N394" s="32"/>
      <c r="O394" s="3"/>
      <c r="P394" s="3"/>
      <c r="Q394" s="32"/>
      <c r="R394" s="32"/>
      <c r="S394" s="32"/>
      <c r="T394" s="3"/>
      <c r="U394" s="31"/>
      <c r="V394" s="33"/>
      <c r="W394" s="33"/>
      <c r="X394" s="33"/>
      <c r="Y394" s="3"/>
      <c r="Z394" s="3"/>
      <c r="AA394" s="32"/>
      <c r="AB394" s="32"/>
    </row>
    <row r="395" spans="1:28" ht="19.5" customHeight="1">
      <c r="A395" s="32"/>
      <c r="B395" s="3"/>
      <c r="C395" s="32"/>
      <c r="D395" s="3" t="s">
        <v>5</v>
      </c>
      <c r="E395" s="34">
        <f>S377/10</f>
        <v>80</v>
      </c>
      <c r="F395" s="35"/>
      <c r="G395" s="35"/>
      <c r="H395" s="36" t="s">
        <v>23</v>
      </c>
      <c r="I395" s="37">
        <f>S381/10</f>
        <v>6</v>
      </c>
      <c r="J395" s="35"/>
      <c r="K395" s="38" t="s">
        <v>15</v>
      </c>
      <c r="L395" s="32"/>
      <c r="M395" s="34">
        <f>S378/10</f>
        <v>80</v>
      </c>
      <c r="N395" s="35"/>
      <c r="O395" s="35"/>
      <c r="P395" s="36" t="s">
        <v>23</v>
      </c>
      <c r="Q395" s="37">
        <f>S383/10</f>
        <v>6</v>
      </c>
      <c r="R395" s="35"/>
      <c r="S395" s="38" t="s">
        <v>16</v>
      </c>
      <c r="T395" s="32"/>
      <c r="U395" s="32"/>
      <c r="V395" s="33"/>
      <c r="W395" s="33"/>
      <c r="X395" s="33"/>
      <c r="Y395" s="32"/>
      <c r="Z395" s="32"/>
      <c r="AA395" s="32"/>
      <c r="AB395" s="32"/>
    </row>
    <row r="396" spans="1:28" ht="19.5" customHeight="1">
      <c r="A396" s="32"/>
      <c r="B396" s="32"/>
      <c r="C396" s="32"/>
      <c r="D396" s="32"/>
      <c r="E396" s="32"/>
      <c r="F396" s="3" t="s">
        <v>12</v>
      </c>
      <c r="G396" s="37">
        <f>S379/10</f>
        <v>284</v>
      </c>
      <c r="H396" s="35"/>
      <c r="I396" s="35"/>
      <c r="J396" s="3" t="s">
        <v>23</v>
      </c>
      <c r="K396" s="34">
        <f>S382/10</f>
        <v>1.4</v>
      </c>
      <c r="L396" s="35"/>
      <c r="M396" s="38" t="s">
        <v>16</v>
      </c>
      <c r="N396" s="32"/>
      <c r="O396" s="33"/>
      <c r="P396" s="32"/>
      <c r="Q396" s="32"/>
      <c r="R396" s="32"/>
      <c r="S396" s="32"/>
      <c r="T396" s="3" t="s">
        <v>5</v>
      </c>
      <c r="U396" s="37">
        <f>(E395^3*I395/12)+(M395^3*Q395/12)+(G396*K396^3/12)</f>
        <v>512064.9413333333</v>
      </c>
      <c r="V396" s="35"/>
      <c r="W396" s="35"/>
      <c r="X396" s="35"/>
      <c r="Y396" s="119" t="s">
        <v>302</v>
      </c>
      <c r="Z396" s="3"/>
      <c r="AA396" s="32"/>
      <c r="AB396" s="32"/>
    </row>
    <row r="397" spans="1:28" ht="19.5" customHeight="1">
      <c r="A397" s="32"/>
      <c r="B397" s="143" t="s">
        <v>4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1"/>
      <c r="V397" s="33"/>
      <c r="W397" s="33"/>
      <c r="X397" s="33"/>
      <c r="Y397" s="3"/>
      <c r="Z397" s="32"/>
      <c r="AA397" s="32"/>
      <c r="AB397" s="32"/>
    </row>
    <row r="398" spans="1:28" ht="19.5" customHeight="1">
      <c r="A398" s="32"/>
      <c r="B398" s="31" t="s">
        <v>14</v>
      </c>
      <c r="C398" s="31"/>
      <c r="D398" s="3" t="s">
        <v>5</v>
      </c>
      <c r="E398" s="32" t="s">
        <v>17</v>
      </c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"/>
      <c r="AA398" s="32"/>
      <c r="AB398" s="32"/>
    </row>
    <row r="399" spans="1:28" ht="19.5" customHeight="1">
      <c r="A399" s="32"/>
      <c r="B399" s="32"/>
      <c r="C399" s="32"/>
      <c r="D399" s="38" t="s">
        <v>18</v>
      </c>
      <c r="E399" s="37">
        <f>E386/10</f>
        <v>80</v>
      </c>
      <c r="F399" s="35"/>
      <c r="G399" s="3" t="s">
        <v>13</v>
      </c>
      <c r="H399" s="34">
        <f>H386/10</f>
        <v>6</v>
      </c>
      <c r="I399" s="35"/>
      <c r="J399" s="36" t="s">
        <v>24</v>
      </c>
      <c r="K399" s="37">
        <f>E387/10</f>
        <v>284</v>
      </c>
      <c r="L399" s="35"/>
      <c r="M399" s="3" t="s">
        <v>13</v>
      </c>
      <c r="N399" s="34">
        <f>H387/10</f>
        <v>1.4</v>
      </c>
      <c r="O399" s="35"/>
      <c r="P399" s="32"/>
      <c r="Q399" s="32"/>
      <c r="R399" s="32"/>
      <c r="S399" s="35"/>
      <c r="T399" s="3"/>
      <c r="U399" s="32"/>
      <c r="V399" s="32"/>
      <c r="W399" s="32"/>
      <c r="X399" s="32"/>
      <c r="Y399" s="32"/>
      <c r="Z399" s="32"/>
      <c r="AA399" s="32"/>
      <c r="AB399" s="32"/>
    </row>
    <row r="400" spans="1:28" ht="19.5" customHeight="1">
      <c r="A400" s="32"/>
      <c r="B400" s="32"/>
      <c r="C400" s="32"/>
      <c r="D400" s="32"/>
      <c r="E400" s="32" t="s">
        <v>12</v>
      </c>
      <c r="F400" s="37">
        <f>E388/10</f>
        <v>80</v>
      </c>
      <c r="G400" s="37"/>
      <c r="H400" s="39" t="s">
        <v>13</v>
      </c>
      <c r="I400" s="34">
        <f>H388/10</f>
        <v>6</v>
      </c>
      <c r="J400" s="37"/>
      <c r="K400" s="3" t="s">
        <v>22</v>
      </c>
      <c r="L400" s="40">
        <v>3</v>
      </c>
      <c r="M400" s="32"/>
      <c r="N400" s="32"/>
      <c r="O400" s="32"/>
      <c r="P400" s="32"/>
      <c r="Q400" s="32"/>
      <c r="R400" s="32"/>
      <c r="S400" s="32"/>
      <c r="T400" s="3" t="s">
        <v>5</v>
      </c>
      <c r="U400" s="41">
        <f>(E399*H399^3+K399*N399^3+F400*I400^3)/3</f>
        <v>11779.765333333335</v>
      </c>
      <c r="V400" s="31"/>
      <c r="W400" s="31"/>
      <c r="X400" s="31"/>
      <c r="Y400" s="119" t="s">
        <v>302</v>
      </c>
      <c r="Z400" s="3"/>
      <c r="AA400" s="32"/>
      <c r="AB400" s="32"/>
    </row>
    <row r="409" spans="1:29" ht="19.5" customHeight="1">
      <c r="A409" s="76" t="s">
        <v>82</v>
      </c>
      <c r="B409" s="76"/>
      <c r="C409" s="76"/>
      <c r="D409" s="128"/>
      <c r="AC409" s="17"/>
    </row>
    <row r="410" spans="7:8" ht="19.5" customHeight="1">
      <c r="G410" s="4"/>
      <c r="H410" s="4"/>
    </row>
    <row r="411" spans="15:22" ht="19.5" customHeight="1">
      <c r="O411" s="7"/>
      <c r="P411" s="2" t="s">
        <v>25</v>
      </c>
      <c r="R411" s="2" t="s">
        <v>5</v>
      </c>
      <c r="S411" s="129">
        <v>800</v>
      </c>
      <c r="T411" s="109"/>
      <c r="U411" s="109"/>
      <c r="V411" s="2" t="s">
        <v>30</v>
      </c>
    </row>
    <row r="412" spans="15:22" ht="19.5" customHeight="1">
      <c r="O412" s="7"/>
      <c r="P412" s="8" t="s">
        <v>26</v>
      </c>
      <c r="Q412" s="4"/>
      <c r="R412" s="2" t="s">
        <v>5</v>
      </c>
      <c r="S412" s="129">
        <v>800</v>
      </c>
      <c r="T412" s="109"/>
      <c r="U412" s="109"/>
      <c r="V412" s="2" t="s">
        <v>30</v>
      </c>
    </row>
    <row r="413" spans="12:22" ht="19.5" customHeight="1">
      <c r="L413" s="9"/>
      <c r="P413" s="8" t="s">
        <v>19</v>
      </c>
      <c r="Q413" s="4"/>
      <c r="R413" s="2" t="s">
        <v>5</v>
      </c>
      <c r="S413" s="129">
        <v>2860</v>
      </c>
      <c r="T413" s="109"/>
      <c r="U413" s="109"/>
      <c r="V413" s="3" t="s">
        <v>30</v>
      </c>
    </row>
    <row r="414" spans="16:31" ht="19.5" customHeight="1">
      <c r="P414" s="31" t="s">
        <v>42</v>
      </c>
      <c r="Q414" s="33"/>
      <c r="R414" s="3" t="s">
        <v>5</v>
      </c>
      <c r="S414" s="129">
        <v>2900</v>
      </c>
      <c r="T414" s="109"/>
      <c r="U414" s="109"/>
      <c r="V414" s="3" t="s">
        <v>30</v>
      </c>
      <c r="W414" s="2"/>
      <c r="AD414" s="4"/>
      <c r="AE414" s="4"/>
    </row>
    <row r="415" spans="9:31" ht="19.5" customHeight="1">
      <c r="I415" s="10"/>
      <c r="P415" s="8" t="s">
        <v>27</v>
      </c>
      <c r="Q415" s="4"/>
      <c r="R415" s="2" t="s">
        <v>5</v>
      </c>
      <c r="S415" s="129">
        <v>40</v>
      </c>
      <c r="T415" s="109"/>
      <c r="U415" s="109"/>
      <c r="V415" s="3" t="s">
        <v>30</v>
      </c>
      <c r="W415" s="2"/>
      <c r="AD415" s="4"/>
      <c r="AE415" s="4"/>
    </row>
    <row r="416" spans="9:25" ht="19.5" customHeight="1">
      <c r="I416" s="11"/>
      <c r="P416" s="8" t="s">
        <v>6</v>
      </c>
      <c r="Q416" s="4"/>
      <c r="R416" s="2" t="s">
        <v>5</v>
      </c>
      <c r="S416" s="129">
        <v>14</v>
      </c>
      <c r="T416" s="109"/>
      <c r="U416" s="109"/>
      <c r="V416" s="3" t="s">
        <v>30</v>
      </c>
      <c r="W416" s="2"/>
      <c r="Y416" s="2"/>
    </row>
    <row r="417" spans="7:25" ht="19.5" customHeight="1">
      <c r="G417" s="4"/>
      <c r="H417" s="4"/>
      <c r="P417" s="8" t="s">
        <v>28</v>
      </c>
      <c r="Q417" s="4"/>
      <c r="R417" s="2" t="s">
        <v>5</v>
      </c>
      <c r="S417" s="129">
        <v>40</v>
      </c>
      <c r="T417" s="109"/>
      <c r="U417" s="109"/>
      <c r="V417" s="3" t="s">
        <v>30</v>
      </c>
      <c r="W417" s="2"/>
      <c r="Y417" s="2"/>
    </row>
    <row r="418" ht="19.5" customHeight="1">
      <c r="I418" s="10"/>
    </row>
    <row r="419" spans="2:25" ht="19.5" customHeight="1">
      <c r="B419" s="130" t="s">
        <v>3</v>
      </c>
      <c r="C419" s="131"/>
      <c r="D419" s="131"/>
      <c r="E419" s="16" t="s">
        <v>0</v>
      </c>
      <c r="F419" s="13"/>
      <c r="G419" s="13"/>
      <c r="H419" s="12"/>
      <c r="I419" s="14"/>
      <c r="J419" s="13" t="s">
        <v>31</v>
      </c>
      <c r="K419" s="13"/>
      <c r="L419" s="12"/>
      <c r="M419" s="15" t="s">
        <v>32</v>
      </c>
      <c r="N419" s="13"/>
      <c r="O419" s="14"/>
      <c r="P419" s="13" t="s">
        <v>33</v>
      </c>
      <c r="Q419" s="12"/>
      <c r="R419" s="12"/>
      <c r="S419" s="15" t="s">
        <v>35</v>
      </c>
      <c r="T419" s="13"/>
      <c r="U419" s="12"/>
      <c r="V419" s="14"/>
      <c r="W419" s="13" t="s">
        <v>36</v>
      </c>
      <c r="X419" s="12"/>
      <c r="Y419" s="14"/>
    </row>
    <row r="420" spans="1:28" ht="19.5" customHeight="1">
      <c r="A420" s="32"/>
      <c r="B420" s="42" t="s">
        <v>7</v>
      </c>
      <c r="C420" s="43"/>
      <c r="D420" s="44"/>
      <c r="E420" s="132">
        <f>S411</f>
        <v>800</v>
      </c>
      <c r="F420" s="44"/>
      <c r="G420" s="133" t="s">
        <v>8</v>
      </c>
      <c r="H420" s="134">
        <f>S415</f>
        <v>40</v>
      </c>
      <c r="I420" s="45"/>
      <c r="J420" s="18">
        <f>E420*H420/100</f>
        <v>320</v>
      </c>
      <c r="K420" s="18"/>
      <c r="L420" s="19"/>
      <c r="M420" s="20">
        <f>-(S413+H420)/2/10</f>
        <v>-145</v>
      </c>
      <c r="N420" s="18"/>
      <c r="O420" s="21"/>
      <c r="P420" s="18">
        <f>J420*M420</f>
        <v>-46400</v>
      </c>
      <c r="Q420" s="18"/>
      <c r="R420" s="19"/>
      <c r="S420" s="20">
        <f>J420*M420^2</f>
        <v>6728000</v>
      </c>
      <c r="T420" s="18"/>
      <c r="U420" s="19"/>
      <c r="V420" s="21"/>
      <c r="W420" s="18">
        <f>E420*H420^3/12/10000</f>
        <v>426.6666666666667</v>
      </c>
      <c r="X420" s="19"/>
      <c r="Y420" s="21"/>
      <c r="Z420" s="32"/>
      <c r="AA420" s="32"/>
      <c r="AB420" s="32"/>
    </row>
    <row r="421" spans="1:28" ht="19.5" customHeight="1">
      <c r="A421" s="32"/>
      <c r="B421" s="46" t="s">
        <v>9</v>
      </c>
      <c r="C421" s="47"/>
      <c r="D421" s="48"/>
      <c r="E421" s="135">
        <f>S413</f>
        <v>2860</v>
      </c>
      <c r="F421" s="48"/>
      <c r="G421" s="136" t="s">
        <v>8</v>
      </c>
      <c r="H421" s="137">
        <f>S416</f>
        <v>14</v>
      </c>
      <c r="I421" s="49"/>
      <c r="J421" s="22">
        <f>E421*H421/100</f>
        <v>400.4</v>
      </c>
      <c r="K421" s="22"/>
      <c r="L421" s="23"/>
      <c r="M421" s="24"/>
      <c r="N421" s="25"/>
      <c r="O421" s="26"/>
      <c r="P421" s="25"/>
      <c r="Q421" s="25"/>
      <c r="R421" s="25"/>
      <c r="S421" s="50"/>
      <c r="T421" s="22"/>
      <c r="U421" s="23"/>
      <c r="V421" s="30"/>
      <c r="W421" s="22">
        <f>H421*E421^3/12/10000</f>
        <v>2729259.8666666667</v>
      </c>
      <c r="X421" s="23"/>
      <c r="Y421" s="30"/>
      <c r="Z421" s="32"/>
      <c r="AA421" s="32"/>
      <c r="AB421" s="32"/>
    </row>
    <row r="422" spans="1:28" ht="19.5" customHeight="1">
      <c r="A422" s="32"/>
      <c r="B422" s="51" t="s">
        <v>10</v>
      </c>
      <c r="C422" s="52"/>
      <c r="D422" s="53"/>
      <c r="E422" s="138">
        <f>S412</f>
        <v>800</v>
      </c>
      <c r="F422" s="53"/>
      <c r="G422" s="73" t="s">
        <v>8</v>
      </c>
      <c r="H422" s="139">
        <f>S417</f>
        <v>40</v>
      </c>
      <c r="I422" s="54"/>
      <c r="J422" s="27">
        <f>E422*H422/100</f>
        <v>320</v>
      </c>
      <c r="K422" s="27"/>
      <c r="L422" s="5"/>
      <c r="M422" s="28">
        <f>(S413+H422)/2/10</f>
        <v>145</v>
      </c>
      <c r="N422" s="27"/>
      <c r="O422" s="29"/>
      <c r="P422" s="27">
        <f>J422*M422</f>
        <v>46400</v>
      </c>
      <c r="Q422" s="27"/>
      <c r="R422" s="5"/>
      <c r="S422" s="28">
        <f>J422*M422^2</f>
        <v>6728000</v>
      </c>
      <c r="T422" s="27"/>
      <c r="U422" s="5"/>
      <c r="V422" s="29"/>
      <c r="W422" s="27">
        <f>E422*H422^3/12/10000</f>
        <v>426.6666666666667</v>
      </c>
      <c r="X422" s="5"/>
      <c r="Y422" s="29"/>
      <c r="Z422" s="32"/>
      <c r="AA422" s="32"/>
      <c r="AB422" s="32"/>
    </row>
    <row r="423" spans="1:28" ht="19.5" customHeight="1">
      <c r="A423" s="32"/>
      <c r="B423" s="55" t="s">
        <v>11</v>
      </c>
      <c r="C423" s="56"/>
      <c r="D423" s="57"/>
      <c r="E423" s="58"/>
      <c r="F423" s="59"/>
      <c r="G423" s="59"/>
      <c r="H423" s="60"/>
      <c r="I423" s="61"/>
      <c r="J423" s="62">
        <f>SUM(J420:J422)</f>
        <v>1040.4</v>
      </c>
      <c r="K423" s="62"/>
      <c r="L423" s="62"/>
      <c r="M423" s="63"/>
      <c r="N423" s="64"/>
      <c r="O423" s="65"/>
      <c r="P423" s="62">
        <f>SUM(P420:P422)</f>
        <v>0</v>
      </c>
      <c r="Q423" s="62"/>
      <c r="R423" s="66"/>
      <c r="S423" s="67">
        <f>SUM(S420:S422)</f>
        <v>13456000</v>
      </c>
      <c r="T423" s="62"/>
      <c r="U423" s="66"/>
      <c r="V423" s="68"/>
      <c r="W423" s="62">
        <f>SUM(W420:W422)</f>
        <v>2730113.1999999997</v>
      </c>
      <c r="X423" s="66"/>
      <c r="Y423" s="68"/>
      <c r="Z423" s="32"/>
      <c r="AA423" s="32"/>
      <c r="AB423" s="32"/>
    </row>
    <row r="424" spans="1:28" ht="19.5" customHeight="1">
      <c r="A424" s="32"/>
      <c r="B424" s="71"/>
      <c r="C424" s="72"/>
      <c r="D424" s="71"/>
      <c r="E424" s="73"/>
      <c r="F424" s="73"/>
      <c r="G424" s="73"/>
      <c r="H424" s="74"/>
      <c r="I424" s="74"/>
      <c r="J424" s="27"/>
      <c r="K424" s="27"/>
      <c r="L424" s="27"/>
      <c r="M424" s="75"/>
      <c r="N424" s="75"/>
      <c r="O424" s="75"/>
      <c r="P424" s="27"/>
      <c r="Q424" s="27"/>
      <c r="R424" s="5"/>
      <c r="S424" s="27"/>
      <c r="T424" s="27"/>
      <c r="U424" s="5"/>
      <c r="V424" s="5"/>
      <c r="W424" s="27"/>
      <c r="X424" s="5"/>
      <c r="Y424" s="5"/>
      <c r="Z424" s="32"/>
      <c r="AA424" s="32"/>
      <c r="AB424" s="32"/>
    </row>
    <row r="425" spans="1:28" ht="19.5" customHeight="1">
      <c r="A425" s="32"/>
      <c r="B425" s="119" t="s">
        <v>37</v>
      </c>
      <c r="C425" s="119"/>
      <c r="D425" s="119" t="s">
        <v>38</v>
      </c>
      <c r="E425" s="119" t="s">
        <v>39</v>
      </c>
      <c r="F425" s="119"/>
      <c r="G425" s="119"/>
      <c r="H425" s="119"/>
      <c r="I425" s="119"/>
      <c r="J425" s="140">
        <f>P423</f>
        <v>0</v>
      </c>
      <c r="K425" s="141"/>
      <c r="L425" s="141"/>
      <c r="M425" s="141"/>
      <c r="N425" s="119" t="s">
        <v>21</v>
      </c>
      <c r="O425" s="142">
        <f>J423</f>
        <v>1040.4</v>
      </c>
      <c r="P425" s="142"/>
      <c r="Q425" s="142"/>
      <c r="T425" s="119" t="s">
        <v>5</v>
      </c>
      <c r="U425" s="142">
        <f>J425/O425</f>
        <v>0</v>
      </c>
      <c r="V425" s="142"/>
      <c r="W425" s="142"/>
      <c r="X425" s="119" t="s">
        <v>34</v>
      </c>
      <c r="Y425" s="5"/>
      <c r="Z425" s="32"/>
      <c r="AA425" s="32"/>
      <c r="AB425" s="32"/>
    </row>
    <row r="426" spans="1:28" ht="19.5" customHeight="1">
      <c r="A426" s="32"/>
      <c r="B426" s="31" t="s">
        <v>1</v>
      </c>
      <c r="C426" s="31"/>
      <c r="D426" s="3" t="s">
        <v>5</v>
      </c>
      <c r="E426" s="3" t="s">
        <v>40</v>
      </c>
      <c r="F426" s="3"/>
      <c r="G426" s="3"/>
      <c r="H426" s="3"/>
      <c r="I426" s="3"/>
      <c r="J426" s="3"/>
      <c r="X426" s="32"/>
      <c r="Y426" s="32"/>
      <c r="Z426" s="32"/>
      <c r="AA426" s="32"/>
      <c r="AB426" s="32"/>
    </row>
    <row r="427" spans="1:28" ht="19.5" customHeight="1">
      <c r="A427" s="32"/>
      <c r="B427" s="3"/>
      <c r="C427" s="32"/>
      <c r="D427" s="3" t="s">
        <v>5</v>
      </c>
      <c r="E427" s="37">
        <f>S423</f>
        <v>13456000</v>
      </c>
      <c r="F427" s="37"/>
      <c r="G427" s="37"/>
      <c r="H427" s="37"/>
      <c r="I427" s="39" t="s">
        <v>12</v>
      </c>
      <c r="J427" s="37">
        <f>W423</f>
        <v>2730113.1999999997</v>
      </c>
      <c r="K427" s="37"/>
      <c r="L427" s="37"/>
      <c r="M427" s="37"/>
      <c r="N427" s="69" t="s">
        <v>41</v>
      </c>
      <c r="O427" s="41">
        <f>J423*U425^2</f>
        <v>0</v>
      </c>
      <c r="P427" s="41"/>
      <c r="Q427" s="6"/>
      <c r="R427" s="6"/>
      <c r="S427" s="70"/>
      <c r="T427" s="39" t="s">
        <v>5</v>
      </c>
      <c r="U427" s="37">
        <f>E427+J427-O427</f>
        <v>16186113.2</v>
      </c>
      <c r="V427" s="37"/>
      <c r="W427" s="37"/>
      <c r="X427" s="37"/>
      <c r="Y427" s="119" t="s">
        <v>302</v>
      </c>
      <c r="Z427" s="3"/>
      <c r="AA427" s="32"/>
      <c r="AB427" s="32"/>
    </row>
    <row r="428" spans="1:28" ht="19.5" customHeight="1">
      <c r="A428" s="32"/>
      <c r="B428" s="31" t="s">
        <v>2</v>
      </c>
      <c r="C428" s="31"/>
      <c r="D428" s="3" t="s">
        <v>5</v>
      </c>
      <c r="E428" s="3" t="s">
        <v>29</v>
      </c>
      <c r="F428" s="3"/>
      <c r="G428" s="3"/>
      <c r="H428" s="3"/>
      <c r="I428" s="3"/>
      <c r="J428" s="3"/>
      <c r="K428" s="32"/>
      <c r="L428" s="32"/>
      <c r="M428" s="32"/>
      <c r="N428" s="32"/>
      <c r="O428" s="3"/>
      <c r="P428" s="3"/>
      <c r="Q428" s="32"/>
      <c r="R428" s="32"/>
      <c r="S428" s="32"/>
      <c r="T428" s="3"/>
      <c r="U428" s="31"/>
      <c r="V428" s="33"/>
      <c r="W428" s="33"/>
      <c r="X428" s="33"/>
      <c r="Y428" s="3"/>
      <c r="Z428" s="3"/>
      <c r="AA428" s="32"/>
      <c r="AB428" s="32"/>
    </row>
    <row r="429" spans="1:28" ht="19.5" customHeight="1">
      <c r="A429" s="32"/>
      <c r="B429" s="3"/>
      <c r="C429" s="32"/>
      <c r="D429" s="3" t="s">
        <v>5</v>
      </c>
      <c r="E429" s="34">
        <f>S411/10</f>
        <v>80</v>
      </c>
      <c r="F429" s="35"/>
      <c r="G429" s="35"/>
      <c r="H429" s="36" t="s">
        <v>23</v>
      </c>
      <c r="I429" s="37">
        <f>S415/10</f>
        <v>4</v>
      </c>
      <c r="J429" s="35"/>
      <c r="K429" s="38" t="s">
        <v>15</v>
      </c>
      <c r="L429" s="32"/>
      <c r="M429" s="34">
        <f>S412/10</f>
        <v>80</v>
      </c>
      <c r="N429" s="35"/>
      <c r="O429" s="35"/>
      <c r="P429" s="36" t="s">
        <v>23</v>
      </c>
      <c r="Q429" s="37">
        <f>S417/10</f>
        <v>4</v>
      </c>
      <c r="R429" s="35"/>
      <c r="S429" s="38" t="s">
        <v>16</v>
      </c>
      <c r="T429" s="32"/>
      <c r="U429" s="32"/>
      <c r="V429" s="33"/>
      <c r="W429" s="33"/>
      <c r="X429" s="33"/>
      <c r="Y429" s="32"/>
      <c r="Z429" s="32"/>
      <c r="AA429" s="32"/>
      <c r="AB429" s="32"/>
    </row>
    <row r="430" spans="1:28" ht="19.5" customHeight="1">
      <c r="A430" s="32"/>
      <c r="B430" s="32"/>
      <c r="C430" s="32"/>
      <c r="D430" s="32"/>
      <c r="E430" s="32"/>
      <c r="F430" s="3" t="s">
        <v>12</v>
      </c>
      <c r="G430" s="37">
        <f>S413/10</f>
        <v>286</v>
      </c>
      <c r="H430" s="35"/>
      <c r="I430" s="35"/>
      <c r="J430" s="3" t="s">
        <v>23</v>
      </c>
      <c r="K430" s="34">
        <f>S416/10</f>
        <v>1.4</v>
      </c>
      <c r="L430" s="35"/>
      <c r="M430" s="38" t="s">
        <v>16</v>
      </c>
      <c r="N430" s="32"/>
      <c r="O430" s="33"/>
      <c r="P430" s="32"/>
      <c r="Q430" s="32"/>
      <c r="R430" s="32"/>
      <c r="S430" s="32"/>
      <c r="T430" s="3" t="s">
        <v>5</v>
      </c>
      <c r="U430" s="37">
        <f>(E429^3*I429/12)+(M429^3*Q429/12)+(G430*K430^3/12)</f>
        <v>341398.73199999996</v>
      </c>
      <c r="V430" s="35"/>
      <c r="W430" s="35"/>
      <c r="X430" s="35"/>
      <c r="Y430" s="119" t="s">
        <v>302</v>
      </c>
      <c r="Z430" s="3"/>
      <c r="AA430" s="32"/>
      <c r="AB430" s="32"/>
    </row>
    <row r="431" spans="1:28" ht="19.5" customHeight="1">
      <c r="A431" s="32"/>
      <c r="B431" s="143" t="s">
        <v>4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1"/>
      <c r="V431" s="33"/>
      <c r="W431" s="33"/>
      <c r="X431" s="33"/>
      <c r="Y431" s="3"/>
      <c r="Z431" s="32"/>
      <c r="AA431" s="32"/>
      <c r="AB431" s="32"/>
    </row>
    <row r="432" spans="1:28" ht="19.5" customHeight="1">
      <c r="A432" s="32"/>
      <c r="B432" s="31" t="s">
        <v>14</v>
      </c>
      <c r="C432" s="31"/>
      <c r="D432" s="3" t="s">
        <v>5</v>
      </c>
      <c r="E432" s="32" t="s">
        <v>17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"/>
      <c r="AA432" s="32"/>
      <c r="AB432" s="32"/>
    </row>
    <row r="433" spans="1:28" ht="19.5" customHeight="1">
      <c r="A433" s="32"/>
      <c r="B433" s="32"/>
      <c r="C433" s="32"/>
      <c r="D433" s="38" t="s">
        <v>18</v>
      </c>
      <c r="E433" s="37">
        <f>E420/10</f>
        <v>80</v>
      </c>
      <c r="F433" s="35"/>
      <c r="G433" s="3" t="s">
        <v>13</v>
      </c>
      <c r="H433" s="34">
        <f>H420/10</f>
        <v>4</v>
      </c>
      <c r="I433" s="35"/>
      <c r="J433" s="36" t="s">
        <v>24</v>
      </c>
      <c r="K433" s="37">
        <f>E421/10</f>
        <v>286</v>
      </c>
      <c r="L433" s="35"/>
      <c r="M433" s="3" t="s">
        <v>13</v>
      </c>
      <c r="N433" s="34">
        <f>H421/10</f>
        <v>1.4</v>
      </c>
      <c r="O433" s="35"/>
      <c r="P433" s="32"/>
      <c r="Q433" s="32"/>
      <c r="R433" s="32"/>
      <c r="S433" s="35"/>
      <c r="T433" s="3"/>
      <c r="U433" s="32"/>
      <c r="V433" s="32"/>
      <c r="W433" s="32"/>
      <c r="X433" s="32"/>
      <c r="Y433" s="32"/>
      <c r="Z433" s="32"/>
      <c r="AA433" s="32"/>
      <c r="AB433" s="32"/>
    </row>
    <row r="434" spans="1:28" ht="19.5" customHeight="1">
      <c r="A434" s="32"/>
      <c r="B434" s="32"/>
      <c r="C434" s="32"/>
      <c r="D434" s="32"/>
      <c r="E434" s="32" t="s">
        <v>12</v>
      </c>
      <c r="F434" s="37">
        <f>E422/10</f>
        <v>80</v>
      </c>
      <c r="G434" s="37"/>
      <c r="H434" s="39" t="s">
        <v>13</v>
      </c>
      <c r="I434" s="34">
        <f>H422/10</f>
        <v>4</v>
      </c>
      <c r="J434" s="37"/>
      <c r="K434" s="3" t="s">
        <v>22</v>
      </c>
      <c r="L434" s="40">
        <v>3</v>
      </c>
      <c r="M434" s="32"/>
      <c r="N434" s="32"/>
      <c r="O434" s="32"/>
      <c r="P434" s="32"/>
      <c r="Q434" s="32"/>
      <c r="R434" s="32"/>
      <c r="S434" s="32"/>
      <c r="T434" s="3" t="s">
        <v>5</v>
      </c>
      <c r="U434" s="41">
        <f>(E433*H433^3+K433*N433^3+F434*I434^3)/3</f>
        <v>3674.928</v>
      </c>
      <c r="V434" s="31"/>
      <c r="W434" s="31"/>
      <c r="X434" s="31"/>
      <c r="Y434" s="119" t="s">
        <v>302</v>
      </c>
      <c r="Z434" s="3"/>
      <c r="AA434" s="32"/>
      <c r="AB434" s="32"/>
    </row>
    <row r="443" spans="1:29" ht="19.5" customHeight="1">
      <c r="A443" s="76" t="s">
        <v>312</v>
      </c>
      <c r="B443" s="76"/>
      <c r="C443" s="76"/>
      <c r="D443" s="128"/>
      <c r="AC443" s="17"/>
    </row>
    <row r="444" spans="7:8" ht="19.5" customHeight="1">
      <c r="G444" s="4"/>
      <c r="H444" s="4"/>
    </row>
    <row r="445" spans="15:22" ht="19.5" customHeight="1">
      <c r="O445" s="7"/>
      <c r="P445" s="2" t="s">
        <v>25</v>
      </c>
      <c r="R445" s="2" t="s">
        <v>5</v>
      </c>
      <c r="S445" s="129">
        <v>800</v>
      </c>
      <c r="T445" s="109"/>
      <c r="U445" s="109"/>
      <c r="V445" s="2" t="s">
        <v>30</v>
      </c>
    </row>
    <row r="446" spans="15:22" ht="19.5" customHeight="1">
      <c r="O446" s="7"/>
      <c r="P446" s="8" t="s">
        <v>26</v>
      </c>
      <c r="Q446" s="4"/>
      <c r="R446" s="2" t="s">
        <v>5</v>
      </c>
      <c r="S446" s="129">
        <v>800</v>
      </c>
      <c r="T446" s="109"/>
      <c r="U446" s="109"/>
      <c r="V446" s="2" t="s">
        <v>30</v>
      </c>
    </row>
    <row r="447" spans="12:22" ht="19.5" customHeight="1">
      <c r="L447" s="9"/>
      <c r="P447" s="8" t="s">
        <v>19</v>
      </c>
      <c r="Q447" s="4"/>
      <c r="R447" s="2" t="s">
        <v>5</v>
      </c>
      <c r="S447" s="129">
        <v>2850</v>
      </c>
      <c r="T447" s="109"/>
      <c r="U447" s="109"/>
      <c r="V447" s="3" t="s">
        <v>30</v>
      </c>
    </row>
    <row r="448" spans="16:31" ht="19.5" customHeight="1">
      <c r="P448" s="31" t="s">
        <v>42</v>
      </c>
      <c r="Q448" s="33"/>
      <c r="R448" s="3" t="s">
        <v>5</v>
      </c>
      <c r="S448" s="129">
        <v>2900</v>
      </c>
      <c r="T448" s="109"/>
      <c r="U448" s="109"/>
      <c r="V448" s="3" t="s">
        <v>30</v>
      </c>
      <c r="W448" s="2"/>
      <c r="AD448" s="4"/>
      <c r="AE448" s="4"/>
    </row>
    <row r="449" spans="9:31" ht="19.5" customHeight="1">
      <c r="I449" s="10"/>
      <c r="P449" s="8" t="s">
        <v>27</v>
      </c>
      <c r="Q449" s="4"/>
      <c r="R449" s="2" t="s">
        <v>5</v>
      </c>
      <c r="S449" s="129">
        <v>50</v>
      </c>
      <c r="T449" s="109"/>
      <c r="U449" s="109"/>
      <c r="V449" s="3" t="s">
        <v>30</v>
      </c>
      <c r="W449" s="2"/>
      <c r="AD449" s="4"/>
      <c r="AE449" s="4"/>
    </row>
    <row r="450" spans="9:25" ht="19.5" customHeight="1">
      <c r="I450" s="11"/>
      <c r="P450" s="8" t="s">
        <v>6</v>
      </c>
      <c r="Q450" s="4"/>
      <c r="R450" s="2" t="s">
        <v>5</v>
      </c>
      <c r="S450" s="129">
        <v>14</v>
      </c>
      <c r="T450" s="109"/>
      <c r="U450" s="109"/>
      <c r="V450" s="3" t="s">
        <v>30</v>
      </c>
      <c r="W450" s="2"/>
      <c r="Y450" s="2"/>
    </row>
    <row r="451" spans="7:25" ht="19.5" customHeight="1">
      <c r="G451" s="4"/>
      <c r="H451" s="4"/>
      <c r="P451" s="8" t="s">
        <v>28</v>
      </c>
      <c r="Q451" s="4"/>
      <c r="R451" s="2" t="s">
        <v>5</v>
      </c>
      <c r="S451" s="129">
        <v>50</v>
      </c>
      <c r="T451" s="109"/>
      <c r="U451" s="109"/>
      <c r="V451" s="3" t="s">
        <v>30</v>
      </c>
      <c r="W451" s="2"/>
      <c r="Y451" s="2"/>
    </row>
    <row r="452" ht="19.5" customHeight="1">
      <c r="I452" s="10"/>
    </row>
    <row r="453" spans="2:25" ht="19.5" customHeight="1">
      <c r="B453" s="130" t="s">
        <v>3</v>
      </c>
      <c r="C453" s="131"/>
      <c r="D453" s="131"/>
      <c r="E453" s="16" t="s">
        <v>0</v>
      </c>
      <c r="F453" s="13"/>
      <c r="G453" s="13"/>
      <c r="H453" s="12"/>
      <c r="I453" s="14"/>
      <c r="J453" s="13" t="s">
        <v>31</v>
      </c>
      <c r="K453" s="13"/>
      <c r="L453" s="12"/>
      <c r="M453" s="15" t="s">
        <v>32</v>
      </c>
      <c r="N453" s="13"/>
      <c r="O453" s="14"/>
      <c r="P453" s="13" t="s">
        <v>33</v>
      </c>
      <c r="Q453" s="12"/>
      <c r="R453" s="12"/>
      <c r="S453" s="15" t="s">
        <v>35</v>
      </c>
      <c r="T453" s="13"/>
      <c r="U453" s="12"/>
      <c r="V453" s="14"/>
      <c r="W453" s="13" t="s">
        <v>36</v>
      </c>
      <c r="X453" s="12"/>
      <c r="Y453" s="14"/>
    </row>
    <row r="454" spans="1:28" ht="19.5" customHeight="1">
      <c r="A454" s="32"/>
      <c r="B454" s="42" t="s">
        <v>7</v>
      </c>
      <c r="C454" s="43"/>
      <c r="D454" s="44"/>
      <c r="E454" s="132">
        <f>S445</f>
        <v>800</v>
      </c>
      <c r="F454" s="44"/>
      <c r="G454" s="133" t="s">
        <v>8</v>
      </c>
      <c r="H454" s="134">
        <f>S449</f>
        <v>50</v>
      </c>
      <c r="I454" s="45"/>
      <c r="J454" s="18">
        <f>E454*H454/100</f>
        <v>400</v>
      </c>
      <c r="K454" s="18"/>
      <c r="L454" s="19"/>
      <c r="M454" s="20">
        <f>-(S447+H454)/2/10</f>
        <v>-145</v>
      </c>
      <c r="N454" s="18"/>
      <c r="O454" s="21"/>
      <c r="P454" s="18">
        <f>J454*M454</f>
        <v>-58000</v>
      </c>
      <c r="Q454" s="18"/>
      <c r="R454" s="19"/>
      <c r="S454" s="20">
        <f>J454*M454^2</f>
        <v>8410000</v>
      </c>
      <c r="T454" s="18"/>
      <c r="U454" s="19"/>
      <c r="V454" s="21"/>
      <c r="W454" s="18">
        <f>E454*H454^3/12/10000</f>
        <v>833.3333333333333</v>
      </c>
      <c r="X454" s="19"/>
      <c r="Y454" s="21"/>
      <c r="Z454" s="32"/>
      <c r="AA454" s="32"/>
      <c r="AB454" s="32"/>
    </row>
    <row r="455" spans="1:28" ht="19.5" customHeight="1">
      <c r="A455" s="32"/>
      <c r="B455" s="46" t="s">
        <v>9</v>
      </c>
      <c r="C455" s="47"/>
      <c r="D455" s="48"/>
      <c r="E455" s="135">
        <f>S447</f>
        <v>2850</v>
      </c>
      <c r="F455" s="48"/>
      <c r="G455" s="136" t="s">
        <v>8</v>
      </c>
      <c r="H455" s="137">
        <f>S450</f>
        <v>14</v>
      </c>
      <c r="I455" s="49"/>
      <c r="J455" s="22">
        <f>E455*H455/100</f>
        <v>399</v>
      </c>
      <c r="K455" s="22"/>
      <c r="L455" s="23"/>
      <c r="M455" s="24"/>
      <c r="N455" s="25"/>
      <c r="O455" s="26"/>
      <c r="P455" s="25"/>
      <c r="Q455" s="25"/>
      <c r="R455" s="25"/>
      <c r="S455" s="50"/>
      <c r="T455" s="22"/>
      <c r="U455" s="23"/>
      <c r="V455" s="30"/>
      <c r="W455" s="22">
        <f>H455*E455^3/12/10000</f>
        <v>2700731.25</v>
      </c>
      <c r="X455" s="23"/>
      <c r="Y455" s="30"/>
      <c r="Z455" s="32"/>
      <c r="AA455" s="32"/>
      <c r="AB455" s="32"/>
    </row>
    <row r="456" spans="1:28" ht="19.5" customHeight="1">
      <c r="A456" s="32"/>
      <c r="B456" s="51" t="s">
        <v>10</v>
      </c>
      <c r="C456" s="52"/>
      <c r="D456" s="53"/>
      <c r="E456" s="138">
        <f>S446</f>
        <v>800</v>
      </c>
      <c r="F456" s="53"/>
      <c r="G456" s="73" t="s">
        <v>8</v>
      </c>
      <c r="H456" s="139">
        <f>S451</f>
        <v>50</v>
      </c>
      <c r="I456" s="54"/>
      <c r="J456" s="27">
        <f>E456*H456/100</f>
        <v>400</v>
      </c>
      <c r="K456" s="27"/>
      <c r="L456" s="5"/>
      <c r="M456" s="28">
        <f>(S447+H456)/2/10</f>
        <v>145</v>
      </c>
      <c r="N456" s="27"/>
      <c r="O456" s="29"/>
      <c r="P456" s="27">
        <f>J456*M456</f>
        <v>58000</v>
      </c>
      <c r="Q456" s="27"/>
      <c r="R456" s="5"/>
      <c r="S456" s="28">
        <f>J456*M456^2</f>
        <v>8410000</v>
      </c>
      <c r="T456" s="27"/>
      <c r="U456" s="5"/>
      <c r="V456" s="29"/>
      <c r="W456" s="27">
        <f>E456*H456^3/12/10000</f>
        <v>833.3333333333333</v>
      </c>
      <c r="X456" s="5"/>
      <c r="Y456" s="29"/>
      <c r="Z456" s="32"/>
      <c r="AA456" s="32"/>
      <c r="AB456" s="32"/>
    </row>
    <row r="457" spans="1:28" ht="19.5" customHeight="1">
      <c r="A457" s="32"/>
      <c r="B457" s="55" t="s">
        <v>11</v>
      </c>
      <c r="C457" s="56"/>
      <c r="D457" s="57"/>
      <c r="E457" s="58"/>
      <c r="F457" s="59"/>
      <c r="G457" s="59"/>
      <c r="H457" s="60"/>
      <c r="I457" s="61"/>
      <c r="J457" s="62">
        <f>SUM(J454:J456)</f>
        <v>1199</v>
      </c>
      <c r="K457" s="62"/>
      <c r="L457" s="62"/>
      <c r="M457" s="63"/>
      <c r="N457" s="64"/>
      <c r="O457" s="65"/>
      <c r="P457" s="62">
        <f>SUM(P454:P456)</f>
        <v>0</v>
      </c>
      <c r="Q457" s="62"/>
      <c r="R457" s="66"/>
      <c r="S457" s="67">
        <f>SUM(S454:S456)</f>
        <v>16820000</v>
      </c>
      <c r="T457" s="62"/>
      <c r="U457" s="66"/>
      <c r="V457" s="68"/>
      <c r="W457" s="62">
        <f>SUM(W454:W456)</f>
        <v>2702397.916666667</v>
      </c>
      <c r="X457" s="66"/>
      <c r="Y457" s="68"/>
      <c r="Z457" s="32"/>
      <c r="AA457" s="32"/>
      <c r="AB457" s="32"/>
    </row>
    <row r="458" spans="1:28" ht="19.5" customHeight="1">
      <c r="A458" s="32"/>
      <c r="B458" s="71"/>
      <c r="C458" s="72"/>
      <c r="D458" s="71"/>
      <c r="E458" s="73"/>
      <c r="F458" s="73"/>
      <c r="G458" s="73"/>
      <c r="H458" s="74"/>
      <c r="I458" s="74"/>
      <c r="J458" s="27"/>
      <c r="K458" s="27"/>
      <c r="L458" s="27"/>
      <c r="M458" s="75"/>
      <c r="N458" s="75"/>
      <c r="O458" s="75"/>
      <c r="P458" s="27"/>
      <c r="Q458" s="27"/>
      <c r="R458" s="5"/>
      <c r="S458" s="27"/>
      <c r="T458" s="27"/>
      <c r="U458" s="5"/>
      <c r="V458" s="5"/>
      <c r="W458" s="27"/>
      <c r="X458" s="5"/>
      <c r="Y458" s="5"/>
      <c r="Z458" s="32"/>
      <c r="AA458" s="32"/>
      <c r="AB458" s="32"/>
    </row>
    <row r="459" spans="1:28" ht="19.5" customHeight="1">
      <c r="A459" s="32"/>
      <c r="B459" s="119" t="s">
        <v>37</v>
      </c>
      <c r="C459" s="119"/>
      <c r="D459" s="119" t="s">
        <v>38</v>
      </c>
      <c r="E459" s="119" t="s">
        <v>39</v>
      </c>
      <c r="F459" s="119"/>
      <c r="G459" s="119"/>
      <c r="H459" s="119"/>
      <c r="I459" s="119"/>
      <c r="J459" s="140">
        <f>P457</f>
        <v>0</v>
      </c>
      <c r="K459" s="141"/>
      <c r="L459" s="141"/>
      <c r="M459" s="141"/>
      <c r="N459" s="119" t="s">
        <v>21</v>
      </c>
      <c r="O459" s="142">
        <f>J457</f>
        <v>1199</v>
      </c>
      <c r="P459" s="142"/>
      <c r="Q459" s="142"/>
      <c r="T459" s="119" t="s">
        <v>5</v>
      </c>
      <c r="U459" s="142">
        <f>J459/O459</f>
        <v>0</v>
      </c>
      <c r="V459" s="142"/>
      <c r="W459" s="142"/>
      <c r="X459" s="119" t="s">
        <v>34</v>
      </c>
      <c r="Y459" s="5"/>
      <c r="Z459" s="32"/>
      <c r="AA459" s="32"/>
      <c r="AB459" s="32"/>
    </row>
    <row r="460" spans="1:28" ht="19.5" customHeight="1">
      <c r="A460" s="32"/>
      <c r="B460" s="31" t="s">
        <v>1</v>
      </c>
      <c r="C460" s="31"/>
      <c r="D460" s="3" t="s">
        <v>5</v>
      </c>
      <c r="E460" s="3" t="s">
        <v>40</v>
      </c>
      <c r="F460" s="3"/>
      <c r="G460" s="3"/>
      <c r="H460" s="3"/>
      <c r="I460" s="3"/>
      <c r="J460" s="3"/>
      <c r="X460" s="32"/>
      <c r="Y460" s="32"/>
      <c r="Z460" s="32"/>
      <c r="AA460" s="32"/>
      <c r="AB460" s="32"/>
    </row>
    <row r="461" spans="1:28" ht="19.5" customHeight="1">
      <c r="A461" s="32"/>
      <c r="B461" s="3"/>
      <c r="C461" s="32"/>
      <c r="D461" s="3" t="s">
        <v>5</v>
      </c>
      <c r="E461" s="37">
        <f>S457</f>
        <v>16820000</v>
      </c>
      <c r="F461" s="37"/>
      <c r="G461" s="37"/>
      <c r="H461" s="37"/>
      <c r="I461" s="39" t="s">
        <v>12</v>
      </c>
      <c r="J461" s="37">
        <f>W457</f>
        <v>2702397.916666667</v>
      </c>
      <c r="K461" s="37"/>
      <c r="L461" s="37"/>
      <c r="M461" s="37"/>
      <c r="N461" s="69" t="s">
        <v>41</v>
      </c>
      <c r="O461" s="41">
        <f>J457*U459^2</f>
        <v>0</v>
      </c>
      <c r="P461" s="41"/>
      <c r="Q461" s="6"/>
      <c r="R461" s="6"/>
      <c r="S461" s="70"/>
      <c r="T461" s="39" t="s">
        <v>5</v>
      </c>
      <c r="U461" s="37">
        <f>E461+J461-O461</f>
        <v>19522397.916666668</v>
      </c>
      <c r="V461" s="37"/>
      <c r="W461" s="37"/>
      <c r="X461" s="37"/>
      <c r="Y461" s="119" t="s">
        <v>302</v>
      </c>
      <c r="Z461" s="3"/>
      <c r="AA461" s="32"/>
      <c r="AB461" s="32"/>
    </row>
    <row r="462" spans="1:28" ht="19.5" customHeight="1">
      <c r="A462" s="32"/>
      <c r="B462" s="31" t="s">
        <v>2</v>
      </c>
      <c r="C462" s="31"/>
      <c r="D462" s="3" t="s">
        <v>5</v>
      </c>
      <c r="E462" s="3" t="s">
        <v>29</v>
      </c>
      <c r="F462" s="3"/>
      <c r="G462" s="3"/>
      <c r="H462" s="3"/>
      <c r="I462" s="3"/>
      <c r="J462" s="3"/>
      <c r="K462" s="32"/>
      <c r="L462" s="32"/>
      <c r="M462" s="32"/>
      <c r="N462" s="32"/>
      <c r="O462" s="3"/>
      <c r="P462" s="3"/>
      <c r="Q462" s="32"/>
      <c r="R462" s="32"/>
      <c r="S462" s="32"/>
      <c r="T462" s="3"/>
      <c r="U462" s="31"/>
      <c r="V462" s="33"/>
      <c r="W462" s="33"/>
      <c r="X462" s="33"/>
      <c r="Y462" s="3"/>
      <c r="Z462" s="3"/>
      <c r="AA462" s="32"/>
      <c r="AB462" s="32"/>
    </row>
    <row r="463" spans="1:28" ht="19.5" customHeight="1">
      <c r="A463" s="32"/>
      <c r="B463" s="3"/>
      <c r="C463" s="32"/>
      <c r="D463" s="3" t="s">
        <v>5</v>
      </c>
      <c r="E463" s="34">
        <f>S445/10</f>
        <v>80</v>
      </c>
      <c r="F463" s="35"/>
      <c r="G463" s="35"/>
      <c r="H463" s="36" t="s">
        <v>23</v>
      </c>
      <c r="I463" s="37">
        <f>S449/10</f>
        <v>5</v>
      </c>
      <c r="J463" s="35"/>
      <c r="K463" s="38" t="s">
        <v>15</v>
      </c>
      <c r="L463" s="32"/>
      <c r="M463" s="34">
        <f>S446/10</f>
        <v>80</v>
      </c>
      <c r="N463" s="35"/>
      <c r="O463" s="35"/>
      <c r="P463" s="36" t="s">
        <v>23</v>
      </c>
      <c r="Q463" s="37">
        <f>S451/10</f>
        <v>5</v>
      </c>
      <c r="R463" s="35"/>
      <c r="S463" s="38" t="s">
        <v>16</v>
      </c>
      <c r="T463" s="32"/>
      <c r="U463" s="32"/>
      <c r="V463" s="33"/>
      <c r="W463" s="33"/>
      <c r="X463" s="33"/>
      <c r="Y463" s="32"/>
      <c r="Z463" s="32"/>
      <c r="AA463" s="32"/>
      <c r="AB463" s="32"/>
    </row>
    <row r="464" spans="1:28" ht="19.5" customHeight="1">
      <c r="A464" s="32"/>
      <c r="B464" s="32"/>
      <c r="C464" s="32"/>
      <c r="D464" s="32"/>
      <c r="E464" s="32"/>
      <c r="F464" s="3" t="s">
        <v>12</v>
      </c>
      <c r="G464" s="37">
        <f>S447/10</f>
        <v>285</v>
      </c>
      <c r="H464" s="35"/>
      <c r="I464" s="35"/>
      <c r="J464" s="3" t="s">
        <v>23</v>
      </c>
      <c r="K464" s="34">
        <f>S450/10</f>
        <v>1.4</v>
      </c>
      <c r="L464" s="35"/>
      <c r="M464" s="38" t="s">
        <v>16</v>
      </c>
      <c r="N464" s="32"/>
      <c r="O464" s="33"/>
      <c r="P464" s="32"/>
      <c r="Q464" s="32"/>
      <c r="R464" s="32"/>
      <c r="S464" s="32"/>
      <c r="T464" s="3" t="s">
        <v>5</v>
      </c>
      <c r="U464" s="37">
        <f>(E463^3*I463/12)+(M463^3*Q463/12)+(G464*K464^3/12)</f>
        <v>426731.83666666667</v>
      </c>
      <c r="V464" s="35"/>
      <c r="W464" s="35"/>
      <c r="X464" s="35"/>
      <c r="Y464" s="119" t="s">
        <v>302</v>
      </c>
      <c r="Z464" s="3"/>
      <c r="AA464" s="32"/>
      <c r="AB464" s="32"/>
    </row>
    <row r="465" spans="1:28" ht="19.5" customHeight="1">
      <c r="A465" s="32"/>
      <c r="B465" s="143" t="s">
        <v>4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1"/>
      <c r="V465" s="33"/>
      <c r="W465" s="33"/>
      <c r="X465" s="33"/>
      <c r="Y465" s="3"/>
      <c r="Z465" s="32"/>
      <c r="AA465" s="32"/>
      <c r="AB465" s="32"/>
    </row>
    <row r="466" spans="1:28" ht="19.5" customHeight="1">
      <c r="A466" s="32"/>
      <c r="B466" s="31" t="s">
        <v>14</v>
      </c>
      <c r="C466" s="31"/>
      <c r="D466" s="3" t="s">
        <v>5</v>
      </c>
      <c r="E466" s="32" t="s">
        <v>17</v>
      </c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"/>
      <c r="AA466" s="32"/>
      <c r="AB466" s="32"/>
    </row>
    <row r="467" spans="1:28" ht="19.5" customHeight="1">
      <c r="A467" s="32"/>
      <c r="B467" s="32"/>
      <c r="C467" s="32"/>
      <c r="D467" s="38" t="s">
        <v>18</v>
      </c>
      <c r="E467" s="37">
        <f>E454/10</f>
        <v>80</v>
      </c>
      <c r="F467" s="35"/>
      <c r="G467" s="3" t="s">
        <v>13</v>
      </c>
      <c r="H467" s="34">
        <f>H454/10</f>
        <v>5</v>
      </c>
      <c r="I467" s="35"/>
      <c r="J467" s="36" t="s">
        <v>24</v>
      </c>
      <c r="K467" s="37">
        <f>E455/10</f>
        <v>285</v>
      </c>
      <c r="L467" s="35"/>
      <c r="M467" s="3" t="s">
        <v>13</v>
      </c>
      <c r="N467" s="34">
        <f>H455/10</f>
        <v>1.4</v>
      </c>
      <c r="O467" s="35"/>
      <c r="P467" s="32"/>
      <c r="Q467" s="32"/>
      <c r="R467" s="32"/>
      <c r="S467" s="35"/>
      <c r="T467" s="3"/>
      <c r="U467" s="32"/>
      <c r="V467" s="32"/>
      <c r="W467" s="32"/>
      <c r="X467" s="32"/>
      <c r="Y467" s="32"/>
      <c r="Z467" s="32"/>
      <c r="AA467" s="32"/>
      <c r="AB467" s="32"/>
    </row>
    <row r="468" spans="1:28" ht="19.5" customHeight="1">
      <c r="A468" s="32"/>
      <c r="B468" s="32"/>
      <c r="C468" s="32"/>
      <c r="D468" s="32"/>
      <c r="E468" s="32" t="s">
        <v>12</v>
      </c>
      <c r="F468" s="37">
        <f>E456/10</f>
        <v>80</v>
      </c>
      <c r="G468" s="37"/>
      <c r="H468" s="39" t="s">
        <v>13</v>
      </c>
      <c r="I468" s="34">
        <f>H456/10</f>
        <v>5</v>
      </c>
      <c r="J468" s="37"/>
      <c r="K468" s="3" t="s">
        <v>22</v>
      </c>
      <c r="L468" s="40">
        <v>3</v>
      </c>
      <c r="M468" s="32"/>
      <c r="N468" s="32"/>
      <c r="O468" s="32"/>
      <c r="P468" s="32"/>
      <c r="Q468" s="32"/>
      <c r="R468" s="32"/>
      <c r="S468" s="32"/>
      <c r="T468" s="3" t="s">
        <v>5</v>
      </c>
      <c r="U468" s="41">
        <f>(E467*H467^3+K467*N467^3+F468*I468^3)/3</f>
        <v>6927.346666666667</v>
      </c>
      <c r="V468" s="31"/>
      <c r="W468" s="31"/>
      <c r="X468" s="31"/>
      <c r="Y468" s="119" t="s">
        <v>302</v>
      </c>
      <c r="Z468" s="3"/>
      <c r="AA468" s="32"/>
      <c r="AB468" s="32"/>
    </row>
    <row r="477" spans="1:29" ht="19.5" customHeight="1">
      <c r="A477" s="76" t="s">
        <v>313</v>
      </c>
      <c r="B477" s="76"/>
      <c r="C477" s="76"/>
      <c r="D477" s="128"/>
      <c r="AC477" s="17"/>
    </row>
    <row r="478" spans="7:8" ht="19.5" customHeight="1">
      <c r="G478" s="4"/>
      <c r="H478" s="4"/>
    </row>
    <row r="479" spans="15:22" ht="19.5" customHeight="1">
      <c r="O479" s="7"/>
      <c r="P479" s="2" t="s">
        <v>25</v>
      </c>
      <c r="R479" s="2" t="s">
        <v>5</v>
      </c>
      <c r="S479" s="129">
        <v>800</v>
      </c>
      <c r="T479" s="109"/>
      <c r="U479" s="109"/>
      <c r="V479" s="2" t="s">
        <v>30</v>
      </c>
    </row>
    <row r="480" spans="15:22" ht="19.5" customHeight="1">
      <c r="O480" s="7"/>
      <c r="P480" s="8" t="s">
        <v>26</v>
      </c>
      <c r="Q480" s="4"/>
      <c r="R480" s="2" t="s">
        <v>5</v>
      </c>
      <c r="S480" s="129">
        <v>800</v>
      </c>
      <c r="T480" s="109"/>
      <c r="U480" s="109"/>
      <c r="V480" s="2" t="s">
        <v>30</v>
      </c>
    </row>
    <row r="481" spans="12:22" ht="19.5" customHeight="1">
      <c r="L481" s="9"/>
      <c r="P481" s="8" t="s">
        <v>19</v>
      </c>
      <c r="Q481" s="4"/>
      <c r="R481" s="2" t="s">
        <v>5</v>
      </c>
      <c r="S481" s="129">
        <v>2840</v>
      </c>
      <c r="T481" s="109"/>
      <c r="U481" s="109"/>
      <c r="V481" s="3" t="s">
        <v>30</v>
      </c>
    </row>
    <row r="482" spans="16:31" ht="19.5" customHeight="1">
      <c r="P482" s="31" t="s">
        <v>42</v>
      </c>
      <c r="Q482" s="33"/>
      <c r="R482" s="3" t="s">
        <v>5</v>
      </c>
      <c r="S482" s="129">
        <v>2900</v>
      </c>
      <c r="T482" s="109"/>
      <c r="U482" s="109"/>
      <c r="V482" s="3" t="s">
        <v>30</v>
      </c>
      <c r="W482" s="2"/>
      <c r="AD482" s="4"/>
      <c r="AE482" s="4"/>
    </row>
    <row r="483" spans="9:31" ht="19.5" customHeight="1">
      <c r="I483" s="10"/>
      <c r="P483" s="8" t="s">
        <v>27</v>
      </c>
      <c r="Q483" s="4"/>
      <c r="R483" s="2" t="s">
        <v>5</v>
      </c>
      <c r="S483" s="129">
        <v>60</v>
      </c>
      <c r="T483" s="109"/>
      <c r="U483" s="109"/>
      <c r="V483" s="3" t="s">
        <v>30</v>
      </c>
      <c r="W483" s="2"/>
      <c r="AD483" s="4"/>
      <c r="AE483" s="4"/>
    </row>
    <row r="484" spans="9:25" ht="19.5" customHeight="1">
      <c r="I484" s="11"/>
      <c r="P484" s="8" t="s">
        <v>6</v>
      </c>
      <c r="Q484" s="4"/>
      <c r="R484" s="2" t="s">
        <v>5</v>
      </c>
      <c r="S484" s="129">
        <v>14</v>
      </c>
      <c r="T484" s="109"/>
      <c r="U484" s="109"/>
      <c r="V484" s="3" t="s">
        <v>30</v>
      </c>
      <c r="W484" s="2"/>
      <c r="Y484" s="2"/>
    </row>
    <row r="485" spans="7:25" ht="19.5" customHeight="1">
      <c r="G485" s="4"/>
      <c r="H485" s="4"/>
      <c r="P485" s="8" t="s">
        <v>28</v>
      </c>
      <c r="Q485" s="4"/>
      <c r="R485" s="2" t="s">
        <v>5</v>
      </c>
      <c r="S485" s="129">
        <v>60</v>
      </c>
      <c r="T485" s="109"/>
      <c r="U485" s="109"/>
      <c r="V485" s="3" t="s">
        <v>30</v>
      </c>
      <c r="W485" s="2"/>
      <c r="Y485" s="2"/>
    </row>
    <row r="486" ht="19.5" customHeight="1">
      <c r="I486" s="10"/>
    </row>
    <row r="487" spans="2:25" ht="19.5" customHeight="1">
      <c r="B487" s="130" t="s">
        <v>3</v>
      </c>
      <c r="C487" s="131"/>
      <c r="D487" s="131"/>
      <c r="E487" s="16" t="s">
        <v>0</v>
      </c>
      <c r="F487" s="13"/>
      <c r="G487" s="13"/>
      <c r="H487" s="12"/>
      <c r="I487" s="14"/>
      <c r="J487" s="13" t="s">
        <v>31</v>
      </c>
      <c r="K487" s="13"/>
      <c r="L487" s="12"/>
      <c r="M487" s="15" t="s">
        <v>32</v>
      </c>
      <c r="N487" s="13"/>
      <c r="O487" s="14"/>
      <c r="P487" s="13" t="s">
        <v>33</v>
      </c>
      <c r="Q487" s="12"/>
      <c r="R487" s="12"/>
      <c r="S487" s="15" t="s">
        <v>35</v>
      </c>
      <c r="T487" s="13"/>
      <c r="U487" s="12"/>
      <c r="V487" s="14"/>
      <c r="W487" s="13" t="s">
        <v>36</v>
      </c>
      <c r="X487" s="12"/>
      <c r="Y487" s="14"/>
    </row>
    <row r="488" spans="1:28" ht="19.5" customHeight="1">
      <c r="A488" s="32"/>
      <c r="B488" s="42" t="s">
        <v>7</v>
      </c>
      <c r="C488" s="43"/>
      <c r="D488" s="44"/>
      <c r="E488" s="132">
        <f>S479</f>
        <v>800</v>
      </c>
      <c r="F488" s="44"/>
      <c r="G488" s="133" t="s">
        <v>8</v>
      </c>
      <c r="H488" s="134">
        <f>S483</f>
        <v>60</v>
      </c>
      <c r="I488" s="45"/>
      <c r="J488" s="18">
        <f>E488*H488/100</f>
        <v>480</v>
      </c>
      <c r="K488" s="18"/>
      <c r="L488" s="19"/>
      <c r="M488" s="20">
        <f>-(S481+H488)/2/10</f>
        <v>-145</v>
      </c>
      <c r="N488" s="18"/>
      <c r="O488" s="21"/>
      <c r="P488" s="18">
        <f>J488*M488</f>
        <v>-69600</v>
      </c>
      <c r="Q488" s="18"/>
      <c r="R488" s="19"/>
      <c r="S488" s="20">
        <f>J488*M488^2</f>
        <v>10092000</v>
      </c>
      <c r="T488" s="18"/>
      <c r="U488" s="19"/>
      <c r="V488" s="21"/>
      <c r="W488" s="18">
        <f>E488*H488^3/12/10000</f>
        <v>1440</v>
      </c>
      <c r="X488" s="19"/>
      <c r="Y488" s="21"/>
      <c r="Z488" s="32"/>
      <c r="AA488" s="32"/>
      <c r="AB488" s="32"/>
    </row>
    <row r="489" spans="1:28" ht="19.5" customHeight="1">
      <c r="A489" s="32"/>
      <c r="B489" s="46" t="s">
        <v>9</v>
      </c>
      <c r="C489" s="47"/>
      <c r="D489" s="48"/>
      <c r="E489" s="135">
        <f>S481</f>
        <v>2840</v>
      </c>
      <c r="F489" s="48"/>
      <c r="G489" s="136" t="s">
        <v>8</v>
      </c>
      <c r="H489" s="137">
        <f>S484</f>
        <v>14</v>
      </c>
      <c r="I489" s="49"/>
      <c r="J489" s="22">
        <f>E489*H489/100</f>
        <v>397.6</v>
      </c>
      <c r="K489" s="22"/>
      <c r="L489" s="23"/>
      <c r="M489" s="24"/>
      <c r="N489" s="25"/>
      <c r="O489" s="26"/>
      <c r="P489" s="25"/>
      <c r="Q489" s="25"/>
      <c r="R489" s="25"/>
      <c r="S489" s="50"/>
      <c r="T489" s="22"/>
      <c r="U489" s="23"/>
      <c r="V489" s="30"/>
      <c r="W489" s="22">
        <f>H489*E489^3/12/10000</f>
        <v>2672402.1333333333</v>
      </c>
      <c r="X489" s="23"/>
      <c r="Y489" s="30"/>
      <c r="Z489" s="32"/>
      <c r="AA489" s="32"/>
      <c r="AB489" s="32"/>
    </row>
    <row r="490" spans="1:28" ht="19.5" customHeight="1">
      <c r="A490" s="32"/>
      <c r="B490" s="51" t="s">
        <v>10</v>
      </c>
      <c r="C490" s="52"/>
      <c r="D490" s="53"/>
      <c r="E490" s="138">
        <f>S480</f>
        <v>800</v>
      </c>
      <c r="F490" s="53"/>
      <c r="G490" s="73" t="s">
        <v>8</v>
      </c>
      <c r="H490" s="139">
        <f>S485</f>
        <v>60</v>
      </c>
      <c r="I490" s="54"/>
      <c r="J490" s="27">
        <f>E490*H490/100</f>
        <v>480</v>
      </c>
      <c r="K490" s="27"/>
      <c r="L490" s="5"/>
      <c r="M490" s="28">
        <f>(S481+H490)/2/10</f>
        <v>145</v>
      </c>
      <c r="N490" s="27"/>
      <c r="O490" s="29"/>
      <c r="P490" s="27">
        <f>J490*M490</f>
        <v>69600</v>
      </c>
      <c r="Q490" s="27"/>
      <c r="R490" s="5"/>
      <c r="S490" s="28">
        <f>J490*M490^2</f>
        <v>10092000</v>
      </c>
      <c r="T490" s="27"/>
      <c r="U490" s="5"/>
      <c r="V490" s="29"/>
      <c r="W490" s="27">
        <f>E490*H490^3/12/10000</f>
        <v>1440</v>
      </c>
      <c r="X490" s="5"/>
      <c r="Y490" s="29"/>
      <c r="Z490" s="32"/>
      <c r="AA490" s="32"/>
      <c r="AB490" s="32"/>
    </row>
    <row r="491" spans="1:28" ht="19.5" customHeight="1">
      <c r="A491" s="32"/>
      <c r="B491" s="55" t="s">
        <v>11</v>
      </c>
      <c r="C491" s="56"/>
      <c r="D491" s="57"/>
      <c r="E491" s="58"/>
      <c r="F491" s="59"/>
      <c r="G491" s="59"/>
      <c r="H491" s="60"/>
      <c r="I491" s="61"/>
      <c r="J491" s="62">
        <f>SUM(J488:J490)</f>
        <v>1357.6</v>
      </c>
      <c r="K491" s="62"/>
      <c r="L491" s="62"/>
      <c r="M491" s="63"/>
      <c r="N491" s="64"/>
      <c r="O491" s="65"/>
      <c r="P491" s="62">
        <f>SUM(P488:P490)</f>
        <v>0</v>
      </c>
      <c r="Q491" s="62"/>
      <c r="R491" s="66"/>
      <c r="S491" s="67">
        <f>SUM(S488:S490)</f>
        <v>20184000</v>
      </c>
      <c r="T491" s="62"/>
      <c r="U491" s="66"/>
      <c r="V491" s="68"/>
      <c r="W491" s="62">
        <f>SUM(W488:W490)</f>
        <v>2675282.1333333333</v>
      </c>
      <c r="X491" s="66"/>
      <c r="Y491" s="68"/>
      <c r="Z491" s="32"/>
      <c r="AA491" s="32"/>
      <c r="AB491" s="32"/>
    </row>
    <row r="492" spans="1:28" ht="19.5" customHeight="1">
      <c r="A492" s="32"/>
      <c r="B492" s="71"/>
      <c r="C492" s="72"/>
      <c r="D492" s="71"/>
      <c r="E492" s="73"/>
      <c r="F492" s="73"/>
      <c r="G492" s="73"/>
      <c r="H492" s="74"/>
      <c r="I492" s="74"/>
      <c r="J492" s="27"/>
      <c r="K492" s="27"/>
      <c r="L492" s="27"/>
      <c r="M492" s="75"/>
      <c r="N492" s="75"/>
      <c r="O492" s="75"/>
      <c r="P492" s="27"/>
      <c r="Q492" s="27"/>
      <c r="R492" s="5"/>
      <c r="S492" s="27"/>
      <c r="T492" s="27"/>
      <c r="U492" s="5"/>
      <c r="V492" s="5"/>
      <c r="W492" s="27"/>
      <c r="X492" s="5"/>
      <c r="Y492" s="5"/>
      <c r="Z492" s="32"/>
      <c r="AA492" s="32"/>
      <c r="AB492" s="32"/>
    </row>
    <row r="493" spans="1:28" ht="19.5" customHeight="1">
      <c r="A493" s="32"/>
      <c r="B493" s="119" t="s">
        <v>37</v>
      </c>
      <c r="C493" s="119"/>
      <c r="D493" s="119" t="s">
        <v>38</v>
      </c>
      <c r="E493" s="119" t="s">
        <v>39</v>
      </c>
      <c r="F493" s="119"/>
      <c r="G493" s="119"/>
      <c r="H493" s="119"/>
      <c r="I493" s="119"/>
      <c r="J493" s="140">
        <f>P491</f>
        <v>0</v>
      </c>
      <c r="K493" s="141"/>
      <c r="L493" s="141"/>
      <c r="M493" s="141"/>
      <c r="N493" s="119" t="s">
        <v>21</v>
      </c>
      <c r="O493" s="142">
        <f>J491</f>
        <v>1357.6</v>
      </c>
      <c r="P493" s="142"/>
      <c r="Q493" s="142"/>
      <c r="T493" s="119" t="s">
        <v>5</v>
      </c>
      <c r="U493" s="142">
        <f>J493/O493</f>
        <v>0</v>
      </c>
      <c r="V493" s="142"/>
      <c r="W493" s="142"/>
      <c r="X493" s="119" t="s">
        <v>34</v>
      </c>
      <c r="Y493" s="5"/>
      <c r="Z493" s="32"/>
      <c r="AA493" s="32"/>
      <c r="AB493" s="32"/>
    </row>
    <row r="494" spans="1:28" ht="19.5" customHeight="1">
      <c r="A494" s="32"/>
      <c r="B494" s="31" t="s">
        <v>1</v>
      </c>
      <c r="C494" s="31"/>
      <c r="D494" s="3" t="s">
        <v>5</v>
      </c>
      <c r="E494" s="3" t="s">
        <v>40</v>
      </c>
      <c r="F494" s="3"/>
      <c r="G494" s="3"/>
      <c r="H494" s="3"/>
      <c r="I494" s="3"/>
      <c r="J494" s="3"/>
      <c r="X494" s="32"/>
      <c r="Y494" s="32"/>
      <c r="Z494" s="32"/>
      <c r="AA494" s="32"/>
      <c r="AB494" s="32"/>
    </row>
    <row r="495" spans="1:28" ht="19.5" customHeight="1">
      <c r="A495" s="32"/>
      <c r="B495" s="3"/>
      <c r="C495" s="32"/>
      <c r="D495" s="3" t="s">
        <v>5</v>
      </c>
      <c r="E495" s="37">
        <f>S491</f>
        <v>20184000</v>
      </c>
      <c r="F495" s="37"/>
      <c r="G495" s="37"/>
      <c r="H495" s="37"/>
      <c r="I495" s="39" t="s">
        <v>12</v>
      </c>
      <c r="J495" s="37">
        <f>W491</f>
        <v>2675282.1333333333</v>
      </c>
      <c r="K495" s="37"/>
      <c r="L495" s="37"/>
      <c r="M495" s="37"/>
      <c r="N495" s="69" t="s">
        <v>41</v>
      </c>
      <c r="O495" s="41">
        <f>J491*U493^2</f>
        <v>0</v>
      </c>
      <c r="P495" s="41"/>
      <c r="Q495" s="6"/>
      <c r="R495" s="6"/>
      <c r="S495" s="70"/>
      <c r="T495" s="39" t="s">
        <v>5</v>
      </c>
      <c r="U495" s="37">
        <f>E495+J495-O495</f>
        <v>22859282.133333333</v>
      </c>
      <c r="V495" s="37"/>
      <c r="W495" s="37"/>
      <c r="X495" s="37"/>
      <c r="Y495" s="119" t="s">
        <v>302</v>
      </c>
      <c r="Z495" s="3"/>
      <c r="AA495" s="32"/>
      <c r="AB495" s="32"/>
    </row>
    <row r="496" spans="1:28" ht="19.5" customHeight="1">
      <c r="A496" s="32"/>
      <c r="B496" s="31" t="s">
        <v>2</v>
      </c>
      <c r="C496" s="31"/>
      <c r="D496" s="3" t="s">
        <v>5</v>
      </c>
      <c r="E496" s="3" t="s">
        <v>29</v>
      </c>
      <c r="F496" s="3"/>
      <c r="G496" s="3"/>
      <c r="H496" s="3"/>
      <c r="I496" s="3"/>
      <c r="J496" s="3"/>
      <c r="K496" s="32"/>
      <c r="L496" s="32"/>
      <c r="M496" s="32"/>
      <c r="N496" s="32"/>
      <c r="O496" s="3"/>
      <c r="P496" s="3"/>
      <c r="Q496" s="32"/>
      <c r="R496" s="32"/>
      <c r="S496" s="32"/>
      <c r="T496" s="3"/>
      <c r="U496" s="31"/>
      <c r="V496" s="33"/>
      <c r="W496" s="33"/>
      <c r="X496" s="33"/>
      <c r="Y496" s="3"/>
      <c r="Z496" s="3"/>
      <c r="AA496" s="32"/>
      <c r="AB496" s="32"/>
    </row>
    <row r="497" spans="1:28" ht="19.5" customHeight="1">
      <c r="A497" s="32"/>
      <c r="B497" s="3"/>
      <c r="C497" s="32"/>
      <c r="D497" s="3" t="s">
        <v>5</v>
      </c>
      <c r="E497" s="34">
        <f>S479/10</f>
        <v>80</v>
      </c>
      <c r="F497" s="35"/>
      <c r="G497" s="35"/>
      <c r="H497" s="36" t="s">
        <v>23</v>
      </c>
      <c r="I497" s="37">
        <f>S483/10</f>
        <v>6</v>
      </c>
      <c r="J497" s="35"/>
      <c r="K497" s="38" t="s">
        <v>15</v>
      </c>
      <c r="L497" s="32"/>
      <c r="M497" s="34">
        <f>S480/10</f>
        <v>80</v>
      </c>
      <c r="N497" s="35"/>
      <c r="O497" s="35"/>
      <c r="P497" s="36" t="s">
        <v>23</v>
      </c>
      <c r="Q497" s="37">
        <f>S485/10</f>
        <v>6</v>
      </c>
      <c r="R497" s="35"/>
      <c r="S497" s="38" t="s">
        <v>16</v>
      </c>
      <c r="T497" s="32"/>
      <c r="U497" s="32"/>
      <c r="V497" s="33"/>
      <c r="W497" s="33"/>
      <c r="X497" s="33"/>
      <c r="Y497" s="32"/>
      <c r="Z497" s="32"/>
      <c r="AA497" s="32"/>
      <c r="AB497" s="32"/>
    </row>
    <row r="498" spans="1:28" ht="19.5" customHeight="1">
      <c r="A498" s="32"/>
      <c r="B498" s="32"/>
      <c r="C498" s="32"/>
      <c r="D498" s="32"/>
      <c r="E498" s="32"/>
      <c r="F498" s="3" t="s">
        <v>12</v>
      </c>
      <c r="G498" s="37">
        <f>S481/10</f>
        <v>284</v>
      </c>
      <c r="H498" s="35"/>
      <c r="I498" s="35"/>
      <c r="J498" s="3" t="s">
        <v>23</v>
      </c>
      <c r="K498" s="34">
        <f>S484/10</f>
        <v>1.4</v>
      </c>
      <c r="L498" s="35"/>
      <c r="M498" s="38" t="s">
        <v>16</v>
      </c>
      <c r="N498" s="32"/>
      <c r="O498" s="33"/>
      <c r="P498" s="32"/>
      <c r="Q498" s="32"/>
      <c r="R498" s="32"/>
      <c r="S498" s="32"/>
      <c r="T498" s="3" t="s">
        <v>5</v>
      </c>
      <c r="U498" s="37">
        <f>(E497^3*I497/12)+(M497^3*Q497/12)+(G498*K498^3/12)</f>
        <v>512064.9413333333</v>
      </c>
      <c r="V498" s="35"/>
      <c r="W498" s="35"/>
      <c r="X498" s="35"/>
      <c r="Y498" s="119" t="s">
        <v>302</v>
      </c>
      <c r="Z498" s="3"/>
      <c r="AA498" s="32"/>
      <c r="AB498" s="32"/>
    </row>
    <row r="499" spans="1:28" ht="19.5" customHeight="1">
      <c r="A499" s="32"/>
      <c r="B499" s="143" t="s">
        <v>4</v>
      </c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1"/>
      <c r="V499" s="33"/>
      <c r="W499" s="33"/>
      <c r="X499" s="33"/>
      <c r="Y499" s="3"/>
      <c r="Z499" s="32"/>
      <c r="AA499" s="32"/>
      <c r="AB499" s="32"/>
    </row>
    <row r="500" spans="1:28" ht="19.5" customHeight="1">
      <c r="A500" s="32"/>
      <c r="B500" s="31" t="s">
        <v>14</v>
      </c>
      <c r="C500" s="31"/>
      <c r="D500" s="3" t="s">
        <v>5</v>
      </c>
      <c r="E500" s="32" t="s">
        <v>17</v>
      </c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"/>
      <c r="AA500" s="32"/>
      <c r="AB500" s="32"/>
    </row>
    <row r="501" spans="1:28" ht="19.5" customHeight="1">
      <c r="A501" s="32"/>
      <c r="B501" s="32"/>
      <c r="C501" s="32"/>
      <c r="D501" s="38" t="s">
        <v>18</v>
      </c>
      <c r="E501" s="37">
        <f>E488/10</f>
        <v>80</v>
      </c>
      <c r="F501" s="35"/>
      <c r="G501" s="3" t="s">
        <v>13</v>
      </c>
      <c r="H501" s="34">
        <f>H488/10</f>
        <v>6</v>
      </c>
      <c r="I501" s="35"/>
      <c r="J501" s="36" t="s">
        <v>24</v>
      </c>
      <c r="K501" s="37">
        <f>E489/10</f>
        <v>284</v>
      </c>
      <c r="L501" s="35"/>
      <c r="M501" s="3" t="s">
        <v>13</v>
      </c>
      <c r="N501" s="34">
        <f>H489/10</f>
        <v>1.4</v>
      </c>
      <c r="O501" s="35"/>
      <c r="P501" s="32"/>
      <c r="Q501" s="32"/>
      <c r="R501" s="32"/>
      <c r="S501" s="35"/>
      <c r="T501" s="3"/>
      <c r="U501" s="32"/>
      <c r="V501" s="32"/>
      <c r="W501" s="32"/>
      <c r="X501" s="32"/>
      <c r="Y501" s="32"/>
      <c r="Z501" s="32"/>
      <c r="AA501" s="32"/>
      <c r="AB501" s="32"/>
    </row>
    <row r="502" spans="1:28" ht="19.5" customHeight="1">
      <c r="A502" s="32"/>
      <c r="B502" s="32"/>
      <c r="C502" s="32"/>
      <c r="D502" s="32"/>
      <c r="E502" s="32" t="s">
        <v>12</v>
      </c>
      <c r="F502" s="37">
        <f>E490/10</f>
        <v>80</v>
      </c>
      <c r="G502" s="37"/>
      <c r="H502" s="39" t="s">
        <v>13</v>
      </c>
      <c r="I502" s="34">
        <f>H490/10</f>
        <v>6</v>
      </c>
      <c r="J502" s="37"/>
      <c r="K502" s="3" t="s">
        <v>22</v>
      </c>
      <c r="L502" s="40">
        <v>3</v>
      </c>
      <c r="M502" s="32"/>
      <c r="N502" s="32"/>
      <c r="O502" s="32"/>
      <c r="P502" s="32"/>
      <c r="Q502" s="32"/>
      <c r="R502" s="32"/>
      <c r="S502" s="32"/>
      <c r="T502" s="3" t="s">
        <v>5</v>
      </c>
      <c r="U502" s="41">
        <f>(E501*H501^3+K501*N501^3+F502*I502^3)/3</f>
        <v>11779.765333333335</v>
      </c>
      <c r="V502" s="31"/>
      <c r="W502" s="31"/>
      <c r="X502" s="31"/>
      <c r="Y502" s="119" t="s">
        <v>302</v>
      </c>
      <c r="Z502" s="3"/>
      <c r="AA502" s="32"/>
      <c r="AB502" s="32"/>
    </row>
    <row r="511" spans="1:29" ht="19.5" customHeight="1">
      <c r="A511" s="76" t="s">
        <v>83</v>
      </c>
      <c r="B511" s="76"/>
      <c r="C511" s="76"/>
      <c r="D511" s="128"/>
      <c r="AC511" s="17"/>
    </row>
    <row r="512" spans="7:8" ht="19.5" customHeight="1">
      <c r="G512" s="4"/>
      <c r="H512" s="4"/>
    </row>
    <row r="513" spans="15:22" ht="19.5" customHeight="1">
      <c r="O513" s="7"/>
      <c r="P513" s="2" t="s">
        <v>25</v>
      </c>
      <c r="R513" s="2" t="s">
        <v>5</v>
      </c>
      <c r="S513" s="129">
        <v>800</v>
      </c>
      <c r="T513" s="109"/>
      <c r="U513" s="109"/>
      <c r="V513" s="2" t="s">
        <v>30</v>
      </c>
    </row>
    <row r="514" spans="15:22" ht="19.5" customHeight="1">
      <c r="O514" s="7"/>
      <c r="P514" s="8" t="s">
        <v>26</v>
      </c>
      <c r="Q514" s="4"/>
      <c r="R514" s="2" t="s">
        <v>5</v>
      </c>
      <c r="S514" s="129">
        <v>800</v>
      </c>
      <c r="T514" s="109"/>
      <c r="U514" s="109"/>
      <c r="V514" s="2" t="s">
        <v>30</v>
      </c>
    </row>
    <row r="515" spans="12:22" ht="19.5" customHeight="1">
      <c r="L515" s="9"/>
      <c r="P515" s="8" t="s">
        <v>19</v>
      </c>
      <c r="Q515" s="4"/>
      <c r="R515" s="2" t="s">
        <v>5</v>
      </c>
      <c r="S515" s="129">
        <v>2850</v>
      </c>
      <c r="T515" s="109"/>
      <c r="U515" s="109"/>
      <c r="V515" s="3" t="s">
        <v>30</v>
      </c>
    </row>
    <row r="516" spans="16:31" ht="19.5" customHeight="1">
      <c r="P516" s="31" t="s">
        <v>42</v>
      </c>
      <c r="Q516" s="33"/>
      <c r="R516" s="3" t="s">
        <v>5</v>
      </c>
      <c r="S516" s="129">
        <v>2900</v>
      </c>
      <c r="T516" s="109"/>
      <c r="U516" s="109"/>
      <c r="V516" s="3" t="s">
        <v>30</v>
      </c>
      <c r="W516" s="2"/>
      <c r="AD516" s="4"/>
      <c r="AE516" s="4"/>
    </row>
    <row r="517" spans="9:31" ht="19.5" customHeight="1">
      <c r="I517" s="10"/>
      <c r="P517" s="8" t="s">
        <v>27</v>
      </c>
      <c r="Q517" s="4"/>
      <c r="R517" s="2" t="s">
        <v>5</v>
      </c>
      <c r="S517" s="129">
        <v>50</v>
      </c>
      <c r="T517" s="109"/>
      <c r="U517" s="109"/>
      <c r="V517" s="3" t="s">
        <v>30</v>
      </c>
      <c r="W517" s="2"/>
      <c r="AD517" s="4"/>
      <c r="AE517" s="4"/>
    </row>
    <row r="518" spans="9:25" ht="19.5" customHeight="1">
      <c r="I518" s="11"/>
      <c r="P518" s="8" t="s">
        <v>6</v>
      </c>
      <c r="Q518" s="4"/>
      <c r="R518" s="2" t="s">
        <v>5</v>
      </c>
      <c r="S518" s="129">
        <v>14</v>
      </c>
      <c r="T518" s="109"/>
      <c r="U518" s="109"/>
      <c r="V518" s="3" t="s">
        <v>30</v>
      </c>
      <c r="W518" s="2"/>
      <c r="Y518" s="2"/>
    </row>
    <row r="519" spans="7:25" ht="19.5" customHeight="1">
      <c r="G519" s="4"/>
      <c r="H519" s="4"/>
      <c r="P519" s="8" t="s">
        <v>28</v>
      </c>
      <c r="Q519" s="4"/>
      <c r="R519" s="2" t="s">
        <v>5</v>
      </c>
      <c r="S519" s="129">
        <v>50</v>
      </c>
      <c r="T519" s="109"/>
      <c r="U519" s="109"/>
      <c r="V519" s="3" t="s">
        <v>30</v>
      </c>
      <c r="W519" s="2"/>
      <c r="Y519" s="2"/>
    </row>
    <row r="520" ht="19.5" customHeight="1">
      <c r="I520" s="10"/>
    </row>
    <row r="521" spans="2:25" ht="19.5" customHeight="1">
      <c r="B521" s="130" t="s">
        <v>3</v>
      </c>
      <c r="C521" s="131"/>
      <c r="D521" s="131"/>
      <c r="E521" s="16" t="s">
        <v>0</v>
      </c>
      <c r="F521" s="13"/>
      <c r="G521" s="13"/>
      <c r="H521" s="12"/>
      <c r="I521" s="14"/>
      <c r="J521" s="13" t="s">
        <v>31</v>
      </c>
      <c r="K521" s="13"/>
      <c r="L521" s="12"/>
      <c r="M521" s="15" t="s">
        <v>32</v>
      </c>
      <c r="N521" s="13"/>
      <c r="O521" s="14"/>
      <c r="P521" s="13" t="s">
        <v>33</v>
      </c>
      <c r="Q521" s="12"/>
      <c r="R521" s="12"/>
      <c r="S521" s="15" t="s">
        <v>35</v>
      </c>
      <c r="T521" s="13"/>
      <c r="U521" s="12"/>
      <c r="V521" s="14"/>
      <c r="W521" s="13" t="s">
        <v>36</v>
      </c>
      <c r="X521" s="12"/>
      <c r="Y521" s="14"/>
    </row>
    <row r="522" spans="1:28" ht="19.5" customHeight="1">
      <c r="A522" s="32"/>
      <c r="B522" s="42" t="s">
        <v>7</v>
      </c>
      <c r="C522" s="43"/>
      <c r="D522" s="44"/>
      <c r="E522" s="132">
        <f>S513</f>
        <v>800</v>
      </c>
      <c r="F522" s="44"/>
      <c r="G522" s="133" t="s">
        <v>8</v>
      </c>
      <c r="H522" s="134">
        <f>S517</f>
        <v>50</v>
      </c>
      <c r="I522" s="45"/>
      <c r="J522" s="18">
        <f>E522*H522/100</f>
        <v>400</v>
      </c>
      <c r="K522" s="18"/>
      <c r="L522" s="19"/>
      <c r="M522" s="20">
        <f>-(S515+H522)/2/10</f>
        <v>-145</v>
      </c>
      <c r="N522" s="18"/>
      <c r="O522" s="21"/>
      <c r="P522" s="18">
        <f>J522*M522</f>
        <v>-58000</v>
      </c>
      <c r="Q522" s="18"/>
      <c r="R522" s="19"/>
      <c r="S522" s="20">
        <f>J522*M522^2</f>
        <v>8410000</v>
      </c>
      <c r="T522" s="18"/>
      <c r="U522" s="19"/>
      <c r="V522" s="21"/>
      <c r="W522" s="18">
        <f>E522*H522^3/12/10000</f>
        <v>833.3333333333333</v>
      </c>
      <c r="X522" s="19"/>
      <c r="Y522" s="21"/>
      <c r="Z522" s="32"/>
      <c r="AA522" s="32"/>
      <c r="AB522" s="32"/>
    </row>
    <row r="523" spans="1:28" ht="19.5" customHeight="1">
      <c r="A523" s="32"/>
      <c r="B523" s="46" t="s">
        <v>9</v>
      </c>
      <c r="C523" s="47"/>
      <c r="D523" s="48"/>
      <c r="E523" s="135">
        <f>S515</f>
        <v>2850</v>
      </c>
      <c r="F523" s="48"/>
      <c r="G523" s="136" t="s">
        <v>8</v>
      </c>
      <c r="H523" s="137">
        <f>S518</f>
        <v>14</v>
      </c>
      <c r="I523" s="49"/>
      <c r="J523" s="22">
        <f>E523*H523/100</f>
        <v>399</v>
      </c>
      <c r="K523" s="22"/>
      <c r="L523" s="23"/>
      <c r="M523" s="24"/>
      <c r="N523" s="25"/>
      <c r="O523" s="26"/>
      <c r="P523" s="25"/>
      <c r="Q523" s="25"/>
      <c r="R523" s="25"/>
      <c r="S523" s="50"/>
      <c r="T523" s="22"/>
      <c r="U523" s="23"/>
      <c r="V523" s="30"/>
      <c r="W523" s="22">
        <f>H523*E523^3/12/10000</f>
        <v>2700731.25</v>
      </c>
      <c r="X523" s="23"/>
      <c r="Y523" s="30"/>
      <c r="Z523" s="32"/>
      <c r="AA523" s="32"/>
      <c r="AB523" s="32"/>
    </row>
    <row r="524" spans="1:28" ht="19.5" customHeight="1">
      <c r="A524" s="32"/>
      <c r="B524" s="51" t="s">
        <v>10</v>
      </c>
      <c r="C524" s="52"/>
      <c r="D524" s="53"/>
      <c r="E524" s="138">
        <f>S514</f>
        <v>800</v>
      </c>
      <c r="F524" s="53"/>
      <c r="G524" s="73" t="s">
        <v>8</v>
      </c>
      <c r="H524" s="139">
        <f>S519</f>
        <v>50</v>
      </c>
      <c r="I524" s="54"/>
      <c r="J524" s="27">
        <f>E524*H524/100</f>
        <v>400</v>
      </c>
      <c r="K524" s="27"/>
      <c r="L524" s="5"/>
      <c r="M524" s="28">
        <f>(S515+H524)/2/10</f>
        <v>145</v>
      </c>
      <c r="N524" s="27"/>
      <c r="O524" s="29"/>
      <c r="P524" s="27">
        <f>J524*M524</f>
        <v>58000</v>
      </c>
      <c r="Q524" s="27"/>
      <c r="R524" s="5"/>
      <c r="S524" s="28">
        <f>J524*M524^2</f>
        <v>8410000</v>
      </c>
      <c r="T524" s="27"/>
      <c r="U524" s="5"/>
      <c r="V524" s="29"/>
      <c r="W524" s="27">
        <f>E524*H524^3/12/10000</f>
        <v>833.3333333333333</v>
      </c>
      <c r="X524" s="5"/>
      <c r="Y524" s="29"/>
      <c r="Z524" s="32"/>
      <c r="AA524" s="32"/>
      <c r="AB524" s="32"/>
    </row>
    <row r="525" spans="1:28" ht="19.5" customHeight="1">
      <c r="A525" s="32"/>
      <c r="B525" s="55" t="s">
        <v>11</v>
      </c>
      <c r="C525" s="56"/>
      <c r="D525" s="57"/>
      <c r="E525" s="58"/>
      <c r="F525" s="59"/>
      <c r="G525" s="59"/>
      <c r="H525" s="60"/>
      <c r="I525" s="61"/>
      <c r="J525" s="62">
        <f>SUM(J522:J524)</f>
        <v>1199</v>
      </c>
      <c r="K525" s="62"/>
      <c r="L525" s="62"/>
      <c r="M525" s="63"/>
      <c r="N525" s="64"/>
      <c r="O525" s="65"/>
      <c r="P525" s="62">
        <f>SUM(P522:P524)</f>
        <v>0</v>
      </c>
      <c r="Q525" s="62"/>
      <c r="R525" s="66"/>
      <c r="S525" s="67">
        <f>SUM(S522:S524)</f>
        <v>16820000</v>
      </c>
      <c r="T525" s="62"/>
      <c r="U525" s="66"/>
      <c r="V525" s="68"/>
      <c r="W525" s="62">
        <f>SUM(W522:W524)</f>
        <v>2702397.916666667</v>
      </c>
      <c r="X525" s="66"/>
      <c r="Y525" s="68"/>
      <c r="Z525" s="32"/>
      <c r="AA525" s="32"/>
      <c r="AB525" s="32"/>
    </row>
    <row r="526" spans="1:28" ht="19.5" customHeight="1">
      <c r="A526" s="32"/>
      <c r="B526" s="71"/>
      <c r="C526" s="72"/>
      <c r="D526" s="71"/>
      <c r="E526" s="73"/>
      <c r="F526" s="73"/>
      <c r="G526" s="73"/>
      <c r="H526" s="74"/>
      <c r="I526" s="74"/>
      <c r="J526" s="27"/>
      <c r="K526" s="27"/>
      <c r="L526" s="27"/>
      <c r="M526" s="75"/>
      <c r="N526" s="75"/>
      <c r="O526" s="75"/>
      <c r="P526" s="27"/>
      <c r="Q526" s="27"/>
      <c r="R526" s="5"/>
      <c r="S526" s="27"/>
      <c r="T526" s="27"/>
      <c r="U526" s="5"/>
      <c r="V526" s="5"/>
      <c r="W526" s="27"/>
      <c r="X526" s="5"/>
      <c r="Y526" s="5"/>
      <c r="Z526" s="32"/>
      <c r="AA526" s="32"/>
      <c r="AB526" s="32"/>
    </row>
    <row r="527" spans="1:28" ht="19.5" customHeight="1">
      <c r="A527" s="32"/>
      <c r="B527" s="119" t="s">
        <v>37</v>
      </c>
      <c r="C527" s="119"/>
      <c r="D527" s="119" t="s">
        <v>38</v>
      </c>
      <c r="E527" s="119" t="s">
        <v>39</v>
      </c>
      <c r="F527" s="119"/>
      <c r="G527" s="119"/>
      <c r="H527" s="119"/>
      <c r="I527" s="119"/>
      <c r="J527" s="140">
        <f>P525</f>
        <v>0</v>
      </c>
      <c r="K527" s="141"/>
      <c r="L527" s="141"/>
      <c r="M527" s="141"/>
      <c r="N527" s="119" t="s">
        <v>21</v>
      </c>
      <c r="O527" s="142">
        <f>J525</f>
        <v>1199</v>
      </c>
      <c r="P527" s="142"/>
      <c r="Q527" s="142"/>
      <c r="T527" s="119" t="s">
        <v>5</v>
      </c>
      <c r="U527" s="142">
        <f>J527/O527</f>
        <v>0</v>
      </c>
      <c r="V527" s="142"/>
      <c r="W527" s="142"/>
      <c r="X527" s="119" t="s">
        <v>34</v>
      </c>
      <c r="Y527" s="5"/>
      <c r="Z527" s="32"/>
      <c r="AA527" s="32"/>
      <c r="AB527" s="32"/>
    </row>
    <row r="528" spans="1:28" ht="19.5" customHeight="1">
      <c r="A528" s="32"/>
      <c r="B528" s="31" t="s">
        <v>1</v>
      </c>
      <c r="C528" s="31"/>
      <c r="D528" s="3" t="s">
        <v>5</v>
      </c>
      <c r="E528" s="3" t="s">
        <v>40</v>
      </c>
      <c r="F528" s="3"/>
      <c r="G528" s="3"/>
      <c r="H528" s="3"/>
      <c r="I528" s="3"/>
      <c r="J528" s="3"/>
      <c r="X528" s="32"/>
      <c r="Y528" s="32"/>
      <c r="Z528" s="32"/>
      <c r="AA528" s="32"/>
      <c r="AB528" s="32"/>
    </row>
    <row r="529" spans="1:28" ht="19.5" customHeight="1">
      <c r="A529" s="32"/>
      <c r="B529" s="3"/>
      <c r="C529" s="32"/>
      <c r="D529" s="3" t="s">
        <v>5</v>
      </c>
      <c r="E529" s="37">
        <f>S525</f>
        <v>16820000</v>
      </c>
      <c r="F529" s="37"/>
      <c r="G529" s="37"/>
      <c r="H529" s="37"/>
      <c r="I529" s="39" t="s">
        <v>12</v>
      </c>
      <c r="J529" s="37">
        <f>W525</f>
        <v>2702397.916666667</v>
      </c>
      <c r="K529" s="37"/>
      <c r="L529" s="37"/>
      <c r="M529" s="37"/>
      <c r="N529" s="69" t="s">
        <v>41</v>
      </c>
      <c r="O529" s="41">
        <f>J525*U527^2</f>
        <v>0</v>
      </c>
      <c r="P529" s="41"/>
      <c r="Q529" s="6"/>
      <c r="R529" s="6"/>
      <c r="S529" s="70"/>
      <c r="T529" s="39" t="s">
        <v>5</v>
      </c>
      <c r="U529" s="37">
        <f>E529+J529-O529</f>
        <v>19522397.916666668</v>
      </c>
      <c r="V529" s="37"/>
      <c r="W529" s="37"/>
      <c r="X529" s="37"/>
      <c r="Y529" s="119" t="s">
        <v>302</v>
      </c>
      <c r="Z529" s="3"/>
      <c r="AA529" s="32"/>
      <c r="AB529" s="32"/>
    </row>
    <row r="530" spans="1:28" ht="19.5" customHeight="1">
      <c r="A530" s="32"/>
      <c r="B530" s="31" t="s">
        <v>2</v>
      </c>
      <c r="C530" s="31"/>
      <c r="D530" s="3" t="s">
        <v>5</v>
      </c>
      <c r="E530" s="3" t="s">
        <v>29</v>
      </c>
      <c r="F530" s="3"/>
      <c r="G530" s="3"/>
      <c r="H530" s="3"/>
      <c r="I530" s="3"/>
      <c r="J530" s="3"/>
      <c r="K530" s="32"/>
      <c r="L530" s="32"/>
      <c r="M530" s="32"/>
      <c r="N530" s="32"/>
      <c r="O530" s="3"/>
      <c r="P530" s="3"/>
      <c r="Q530" s="32"/>
      <c r="R530" s="32"/>
      <c r="S530" s="32"/>
      <c r="T530" s="3"/>
      <c r="U530" s="31"/>
      <c r="V530" s="33"/>
      <c r="W530" s="33"/>
      <c r="X530" s="33"/>
      <c r="Y530" s="3"/>
      <c r="Z530" s="3"/>
      <c r="AA530" s="32"/>
      <c r="AB530" s="32"/>
    </row>
    <row r="531" spans="1:28" ht="19.5" customHeight="1">
      <c r="A531" s="32"/>
      <c r="B531" s="3"/>
      <c r="C531" s="32"/>
      <c r="D531" s="3" t="s">
        <v>5</v>
      </c>
      <c r="E531" s="34">
        <f>S513/10</f>
        <v>80</v>
      </c>
      <c r="F531" s="35"/>
      <c r="G531" s="35"/>
      <c r="H531" s="36" t="s">
        <v>23</v>
      </c>
      <c r="I531" s="37">
        <f>S517/10</f>
        <v>5</v>
      </c>
      <c r="J531" s="35"/>
      <c r="K531" s="38" t="s">
        <v>15</v>
      </c>
      <c r="L531" s="32"/>
      <c r="M531" s="34">
        <f>S514/10</f>
        <v>80</v>
      </c>
      <c r="N531" s="35"/>
      <c r="O531" s="35"/>
      <c r="P531" s="36" t="s">
        <v>23</v>
      </c>
      <c r="Q531" s="37">
        <f>S519/10</f>
        <v>5</v>
      </c>
      <c r="R531" s="35"/>
      <c r="S531" s="38" t="s">
        <v>16</v>
      </c>
      <c r="T531" s="32"/>
      <c r="U531" s="32"/>
      <c r="V531" s="33"/>
      <c r="W531" s="33"/>
      <c r="X531" s="33"/>
      <c r="Y531" s="32"/>
      <c r="Z531" s="32"/>
      <c r="AA531" s="32"/>
      <c r="AB531" s="32"/>
    </row>
    <row r="532" spans="1:28" ht="19.5" customHeight="1">
      <c r="A532" s="32"/>
      <c r="B532" s="32"/>
      <c r="C532" s="32"/>
      <c r="D532" s="32"/>
      <c r="E532" s="32"/>
      <c r="F532" s="3" t="s">
        <v>12</v>
      </c>
      <c r="G532" s="37">
        <f>S515/10</f>
        <v>285</v>
      </c>
      <c r="H532" s="35"/>
      <c r="I532" s="35"/>
      <c r="J532" s="3" t="s">
        <v>23</v>
      </c>
      <c r="K532" s="34">
        <f>S518/10</f>
        <v>1.4</v>
      </c>
      <c r="L532" s="35"/>
      <c r="M532" s="38" t="s">
        <v>16</v>
      </c>
      <c r="N532" s="32"/>
      <c r="O532" s="33"/>
      <c r="P532" s="32"/>
      <c r="Q532" s="32"/>
      <c r="R532" s="32"/>
      <c r="S532" s="32"/>
      <c r="T532" s="3" t="s">
        <v>5</v>
      </c>
      <c r="U532" s="37">
        <f>(E531^3*I531/12)+(M531^3*Q531/12)+(G532*K532^3/12)</f>
        <v>426731.83666666667</v>
      </c>
      <c r="V532" s="35"/>
      <c r="W532" s="35"/>
      <c r="X532" s="35"/>
      <c r="Y532" s="119" t="s">
        <v>302</v>
      </c>
      <c r="Z532" s="3"/>
      <c r="AA532" s="32"/>
      <c r="AB532" s="32"/>
    </row>
    <row r="533" spans="1:28" ht="19.5" customHeight="1">
      <c r="A533" s="32"/>
      <c r="B533" s="143" t="s">
        <v>4</v>
      </c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1"/>
      <c r="V533" s="33"/>
      <c r="W533" s="33"/>
      <c r="X533" s="33"/>
      <c r="Y533" s="3"/>
      <c r="Z533" s="32"/>
      <c r="AA533" s="32"/>
      <c r="AB533" s="32"/>
    </row>
    <row r="534" spans="1:28" ht="19.5" customHeight="1">
      <c r="A534" s="32"/>
      <c r="B534" s="31" t="s">
        <v>14</v>
      </c>
      <c r="C534" s="31"/>
      <c r="D534" s="3" t="s">
        <v>5</v>
      </c>
      <c r="E534" s="32" t="s">
        <v>17</v>
      </c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"/>
      <c r="AA534" s="32"/>
      <c r="AB534" s="32"/>
    </row>
    <row r="535" spans="1:28" ht="19.5" customHeight="1">
      <c r="A535" s="32"/>
      <c r="B535" s="32"/>
      <c r="C535" s="32"/>
      <c r="D535" s="38" t="s">
        <v>18</v>
      </c>
      <c r="E535" s="37">
        <f>E522/10</f>
        <v>80</v>
      </c>
      <c r="F535" s="35"/>
      <c r="G535" s="3" t="s">
        <v>13</v>
      </c>
      <c r="H535" s="34">
        <f>H522/10</f>
        <v>5</v>
      </c>
      <c r="I535" s="35"/>
      <c r="J535" s="36" t="s">
        <v>24</v>
      </c>
      <c r="K535" s="37">
        <f>E523/10</f>
        <v>285</v>
      </c>
      <c r="L535" s="35"/>
      <c r="M535" s="3" t="s">
        <v>13</v>
      </c>
      <c r="N535" s="34">
        <f>H523/10</f>
        <v>1.4</v>
      </c>
      <c r="O535" s="35"/>
      <c r="P535" s="32"/>
      <c r="Q535" s="32"/>
      <c r="R535" s="32"/>
      <c r="S535" s="35"/>
      <c r="T535" s="3"/>
      <c r="U535" s="32"/>
      <c r="V535" s="32"/>
      <c r="W535" s="32"/>
      <c r="X535" s="32"/>
      <c r="Y535" s="32"/>
      <c r="Z535" s="32"/>
      <c r="AA535" s="32"/>
      <c r="AB535" s="32"/>
    </row>
    <row r="536" spans="1:28" ht="19.5" customHeight="1">
      <c r="A536" s="32"/>
      <c r="B536" s="32"/>
      <c r="C536" s="32"/>
      <c r="D536" s="32"/>
      <c r="E536" s="32" t="s">
        <v>12</v>
      </c>
      <c r="F536" s="37">
        <f>E524/10</f>
        <v>80</v>
      </c>
      <c r="G536" s="37"/>
      <c r="H536" s="39" t="s">
        <v>13</v>
      </c>
      <c r="I536" s="34">
        <f>H524/10</f>
        <v>5</v>
      </c>
      <c r="J536" s="37"/>
      <c r="K536" s="3" t="s">
        <v>22</v>
      </c>
      <c r="L536" s="40">
        <v>3</v>
      </c>
      <c r="M536" s="32"/>
      <c r="N536" s="32"/>
      <c r="O536" s="32"/>
      <c r="P536" s="32"/>
      <c r="Q536" s="32"/>
      <c r="R536" s="32"/>
      <c r="S536" s="32"/>
      <c r="T536" s="3" t="s">
        <v>5</v>
      </c>
      <c r="U536" s="41">
        <f>(E535*H535^3+K535*N535^3+F536*I536^3)/3</f>
        <v>6927.346666666667</v>
      </c>
      <c r="V536" s="31"/>
      <c r="W536" s="31"/>
      <c r="X536" s="31"/>
      <c r="Y536" s="119" t="s">
        <v>302</v>
      </c>
      <c r="Z536" s="3"/>
      <c r="AA536" s="32"/>
      <c r="AB536" s="32"/>
    </row>
    <row r="545" spans="1:29" ht="19.5" customHeight="1">
      <c r="A545" s="76" t="s">
        <v>84</v>
      </c>
      <c r="B545" s="76"/>
      <c r="C545" s="76"/>
      <c r="D545" s="128"/>
      <c r="AC545" s="17"/>
    </row>
    <row r="546" spans="7:8" ht="19.5" customHeight="1">
      <c r="G546" s="4"/>
      <c r="H546" s="4"/>
    </row>
    <row r="547" spans="15:22" ht="19.5" customHeight="1">
      <c r="O547" s="7"/>
      <c r="P547" s="2" t="s">
        <v>25</v>
      </c>
      <c r="R547" s="2" t="s">
        <v>5</v>
      </c>
      <c r="S547" s="129">
        <v>800</v>
      </c>
      <c r="T547" s="109"/>
      <c r="U547" s="109"/>
      <c r="V547" s="2" t="s">
        <v>30</v>
      </c>
    </row>
    <row r="548" spans="15:22" ht="19.5" customHeight="1">
      <c r="O548" s="7"/>
      <c r="P548" s="8" t="s">
        <v>26</v>
      </c>
      <c r="Q548" s="4"/>
      <c r="R548" s="2" t="s">
        <v>5</v>
      </c>
      <c r="S548" s="129">
        <v>800</v>
      </c>
      <c r="T548" s="109"/>
      <c r="U548" s="109"/>
      <c r="V548" s="2" t="s">
        <v>30</v>
      </c>
    </row>
    <row r="549" spans="12:22" ht="19.5" customHeight="1">
      <c r="L549" s="9"/>
      <c r="P549" s="8" t="s">
        <v>19</v>
      </c>
      <c r="Q549" s="4"/>
      <c r="R549" s="2" t="s">
        <v>5</v>
      </c>
      <c r="S549" s="129">
        <v>2870</v>
      </c>
      <c r="T549" s="109"/>
      <c r="U549" s="109"/>
      <c r="V549" s="3" t="s">
        <v>30</v>
      </c>
    </row>
    <row r="550" spans="16:31" ht="19.5" customHeight="1">
      <c r="P550" s="31" t="s">
        <v>42</v>
      </c>
      <c r="Q550" s="33"/>
      <c r="R550" s="3" t="s">
        <v>5</v>
      </c>
      <c r="S550" s="129">
        <v>2900</v>
      </c>
      <c r="T550" s="109"/>
      <c r="U550" s="109"/>
      <c r="V550" s="3" t="s">
        <v>30</v>
      </c>
      <c r="W550" s="2"/>
      <c r="AD550" s="4"/>
      <c r="AE550" s="4"/>
    </row>
    <row r="551" spans="9:31" ht="19.5" customHeight="1">
      <c r="I551" s="10"/>
      <c r="P551" s="8" t="s">
        <v>27</v>
      </c>
      <c r="Q551" s="4"/>
      <c r="R551" s="2" t="s">
        <v>5</v>
      </c>
      <c r="S551" s="129">
        <v>30</v>
      </c>
      <c r="T551" s="109"/>
      <c r="U551" s="109"/>
      <c r="V551" s="3" t="s">
        <v>30</v>
      </c>
      <c r="W551" s="2"/>
      <c r="AD551" s="4"/>
      <c r="AE551" s="4"/>
    </row>
    <row r="552" spans="9:25" ht="19.5" customHeight="1">
      <c r="I552" s="11"/>
      <c r="P552" s="8" t="s">
        <v>6</v>
      </c>
      <c r="Q552" s="4"/>
      <c r="R552" s="2" t="s">
        <v>5</v>
      </c>
      <c r="S552" s="129">
        <v>14</v>
      </c>
      <c r="T552" s="109"/>
      <c r="U552" s="109"/>
      <c r="V552" s="3" t="s">
        <v>30</v>
      </c>
      <c r="W552" s="2"/>
      <c r="Y552" s="2"/>
    </row>
    <row r="553" spans="7:25" ht="19.5" customHeight="1">
      <c r="G553" s="4"/>
      <c r="H553" s="4"/>
      <c r="P553" s="8" t="s">
        <v>28</v>
      </c>
      <c r="Q553" s="4"/>
      <c r="R553" s="2" t="s">
        <v>5</v>
      </c>
      <c r="S553" s="129">
        <v>30</v>
      </c>
      <c r="T553" s="109"/>
      <c r="U553" s="109"/>
      <c r="V553" s="3" t="s">
        <v>30</v>
      </c>
      <c r="W553" s="2"/>
      <c r="Y553" s="2"/>
    </row>
    <row r="554" ht="19.5" customHeight="1">
      <c r="I554" s="10"/>
    </row>
    <row r="555" spans="2:25" ht="19.5" customHeight="1">
      <c r="B555" s="130" t="s">
        <v>3</v>
      </c>
      <c r="C555" s="131"/>
      <c r="D555" s="131"/>
      <c r="E555" s="16" t="s">
        <v>0</v>
      </c>
      <c r="F555" s="13"/>
      <c r="G555" s="13"/>
      <c r="H555" s="12"/>
      <c r="I555" s="14"/>
      <c r="J555" s="13" t="s">
        <v>31</v>
      </c>
      <c r="K555" s="13"/>
      <c r="L555" s="12"/>
      <c r="M555" s="15" t="s">
        <v>32</v>
      </c>
      <c r="N555" s="13"/>
      <c r="O555" s="14"/>
      <c r="P555" s="13" t="s">
        <v>33</v>
      </c>
      <c r="Q555" s="12"/>
      <c r="R555" s="12"/>
      <c r="S555" s="15" t="s">
        <v>35</v>
      </c>
      <c r="T555" s="13"/>
      <c r="U555" s="12"/>
      <c r="V555" s="14"/>
      <c r="W555" s="13" t="s">
        <v>36</v>
      </c>
      <c r="X555" s="12"/>
      <c r="Y555" s="14"/>
    </row>
    <row r="556" spans="1:28" ht="19.5" customHeight="1">
      <c r="A556" s="32"/>
      <c r="B556" s="42" t="s">
        <v>7</v>
      </c>
      <c r="C556" s="43"/>
      <c r="D556" s="44"/>
      <c r="E556" s="132">
        <f>S547</f>
        <v>800</v>
      </c>
      <c r="F556" s="44"/>
      <c r="G556" s="133" t="s">
        <v>8</v>
      </c>
      <c r="H556" s="134">
        <f>S551</f>
        <v>30</v>
      </c>
      <c r="I556" s="45"/>
      <c r="J556" s="18">
        <f>E556*H556/100</f>
        <v>240</v>
      </c>
      <c r="K556" s="18"/>
      <c r="L556" s="19"/>
      <c r="M556" s="20">
        <f>-(S549+H556)/2/10</f>
        <v>-145</v>
      </c>
      <c r="N556" s="18"/>
      <c r="O556" s="21"/>
      <c r="P556" s="18">
        <f>J556*M556</f>
        <v>-34800</v>
      </c>
      <c r="Q556" s="18"/>
      <c r="R556" s="19"/>
      <c r="S556" s="20">
        <f>J556*M556^2</f>
        <v>5046000</v>
      </c>
      <c r="T556" s="18"/>
      <c r="U556" s="19"/>
      <c r="V556" s="21"/>
      <c r="W556" s="18">
        <f>E556*H556^3/12/10000</f>
        <v>180</v>
      </c>
      <c r="X556" s="19"/>
      <c r="Y556" s="21"/>
      <c r="Z556" s="32"/>
      <c r="AA556" s="32"/>
      <c r="AB556" s="32"/>
    </row>
    <row r="557" spans="1:28" ht="19.5" customHeight="1">
      <c r="A557" s="32"/>
      <c r="B557" s="46" t="s">
        <v>9</v>
      </c>
      <c r="C557" s="47"/>
      <c r="D557" s="48"/>
      <c r="E557" s="135">
        <f>S549</f>
        <v>2870</v>
      </c>
      <c r="F557" s="48"/>
      <c r="G557" s="136" t="s">
        <v>8</v>
      </c>
      <c r="H557" s="137">
        <f>S552</f>
        <v>14</v>
      </c>
      <c r="I557" s="49"/>
      <c r="J557" s="22">
        <f>E557*H557/100</f>
        <v>401.8</v>
      </c>
      <c r="K557" s="22"/>
      <c r="L557" s="23"/>
      <c r="M557" s="24"/>
      <c r="N557" s="25"/>
      <c r="O557" s="26"/>
      <c r="P557" s="25"/>
      <c r="Q557" s="25"/>
      <c r="R557" s="25"/>
      <c r="S557" s="50"/>
      <c r="T557" s="22"/>
      <c r="U557" s="23"/>
      <c r="V557" s="30"/>
      <c r="W557" s="22">
        <f>H557*E557^3/12/10000</f>
        <v>2757988.683333333</v>
      </c>
      <c r="X557" s="23"/>
      <c r="Y557" s="30"/>
      <c r="Z557" s="32"/>
      <c r="AA557" s="32"/>
      <c r="AB557" s="32"/>
    </row>
    <row r="558" spans="1:28" ht="19.5" customHeight="1">
      <c r="A558" s="32"/>
      <c r="B558" s="51" t="s">
        <v>10</v>
      </c>
      <c r="C558" s="52"/>
      <c r="D558" s="53"/>
      <c r="E558" s="138">
        <f>S548</f>
        <v>800</v>
      </c>
      <c r="F558" s="53"/>
      <c r="G558" s="73" t="s">
        <v>8</v>
      </c>
      <c r="H558" s="139">
        <f>S553</f>
        <v>30</v>
      </c>
      <c r="I558" s="54"/>
      <c r="J558" s="27">
        <f>E558*H558/100</f>
        <v>240</v>
      </c>
      <c r="K558" s="27"/>
      <c r="L558" s="5"/>
      <c r="M558" s="28">
        <f>(S549+H558)/2/10</f>
        <v>145</v>
      </c>
      <c r="N558" s="27"/>
      <c r="O558" s="29"/>
      <c r="P558" s="27">
        <f>J558*M558</f>
        <v>34800</v>
      </c>
      <c r="Q558" s="27"/>
      <c r="R558" s="5"/>
      <c r="S558" s="28">
        <f>J558*M558^2</f>
        <v>5046000</v>
      </c>
      <c r="T558" s="27"/>
      <c r="U558" s="5"/>
      <c r="V558" s="29"/>
      <c r="W558" s="27">
        <f>E558*H558^3/12/10000</f>
        <v>180</v>
      </c>
      <c r="X558" s="5"/>
      <c r="Y558" s="29"/>
      <c r="Z558" s="32"/>
      <c r="AA558" s="32"/>
      <c r="AB558" s="32"/>
    </row>
    <row r="559" spans="1:28" ht="19.5" customHeight="1">
      <c r="A559" s="32"/>
      <c r="B559" s="55" t="s">
        <v>11</v>
      </c>
      <c r="C559" s="56"/>
      <c r="D559" s="57"/>
      <c r="E559" s="58"/>
      <c r="F559" s="59"/>
      <c r="G559" s="59"/>
      <c r="H559" s="60"/>
      <c r="I559" s="61"/>
      <c r="J559" s="62">
        <f>SUM(J556:J558)</f>
        <v>881.8</v>
      </c>
      <c r="K559" s="62"/>
      <c r="L559" s="62"/>
      <c r="M559" s="63"/>
      <c r="N559" s="64"/>
      <c r="O559" s="65"/>
      <c r="P559" s="62">
        <f>SUM(P556:P558)</f>
        <v>0</v>
      </c>
      <c r="Q559" s="62"/>
      <c r="R559" s="66"/>
      <c r="S559" s="67">
        <f>SUM(S556:S558)</f>
        <v>10092000</v>
      </c>
      <c r="T559" s="62"/>
      <c r="U559" s="66"/>
      <c r="V559" s="68"/>
      <c r="W559" s="62">
        <f>SUM(W556:W558)</f>
        <v>2758348.683333333</v>
      </c>
      <c r="X559" s="66"/>
      <c r="Y559" s="68"/>
      <c r="Z559" s="32"/>
      <c r="AA559" s="32"/>
      <c r="AB559" s="32"/>
    </row>
    <row r="560" spans="1:28" ht="19.5" customHeight="1">
      <c r="A560" s="32"/>
      <c r="B560" s="71"/>
      <c r="C560" s="72"/>
      <c r="D560" s="71"/>
      <c r="E560" s="73"/>
      <c r="F560" s="73"/>
      <c r="G560" s="73"/>
      <c r="H560" s="74"/>
      <c r="I560" s="74"/>
      <c r="J560" s="27"/>
      <c r="K560" s="27"/>
      <c r="L560" s="27"/>
      <c r="M560" s="75"/>
      <c r="N560" s="75"/>
      <c r="O560" s="75"/>
      <c r="P560" s="27"/>
      <c r="Q560" s="27"/>
      <c r="R560" s="5"/>
      <c r="S560" s="27"/>
      <c r="T560" s="27"/>
      <c r="U560" s="5"/>
      <c r="V560" s="5"/>
      <c r="W560" s="27"/>
      <c r="X560" s="5"/>
      <c r="Y560" s="5"/>
      <c r="Z560" s="32"/>
      <c r="AA560" s="32"/>
      <c r="AB560" s="32"/>
    </row>
    <row r="561" spans="1:28" ht="19.5" customHeight="1">
      <c r="A561" s="32"/>
      <c r="B561" s="119" t="s">
        <v>37</v>
      </c>
      <c r="C561" s="119"/>
      <c r="D561" s="119" t="s">
        <v>38</v>
      </c>
      <c r="E561" s="119" t="s">
        <v>39</v>
      </c>
      <c r="F561" s="119"/>
      <c r="G561" s="119"/>
      <c r="H561" s="119"/>
      <c r="I561" s="119"/>
      <c r="J561" s="140">
        <f>P559</f>
        <v>0</v>
      </c>
      <c r="K561" s="141"/>
      <c r="L561" s="141"/>
      <c r="M561" s="141"/>
      <c r="N561" s="119" t="s">
        <v>21</v>
      </c>
      <c r="O561" s="142">
        <f>J559</f>
        <v>881.8</v>
      </c>
      <c r="P561" s="142"/>
      <c r="Q561" s="142"/>
      <c r="T561" s="119" t="s">
        <v>5</v>
      </c>
      <c r="U561" s="142">
        <f>J561/O561</f>
        <v>0</v>
      </c>
      <c r="V561" s="142"/>
      <c r="W561" s="142"/>
      <c r="X561" s="119" t="s">
        <v>34</v>
      </c>
      <c r="Y561" s="5"/>
      <c r="Z561" s="32"/>
      <c r="AA561" s="32"/>
      <c r="AB561" s="32"/>
    </row>
    <row r="562" spans="1:28" ht="19.5" customHeight="1">
      <c r="A562" s="32"/>
      <c r="B562" s="31" t="s">
        <v>1</v>
      </c>
      <c r="C562" s="31"/>
      <c r="D562" s="3" t="s">
        <v>5</v>
      </c>
      <c r="E562" s="3" t="s">
        <v>40</v>
      </c>
      <c r="F562" s="3"/>
      <c r="G562" s="3"/>
      <c r="H562" s="3"/>
      <c r="I562" s="3"/>
      <c r="J562" s="3"/>
      <c r="X562" s="32"/>
      <c r="Y562" s="32"/>
      <c r="Z562" s="32"/>
      <c r="AA562" s="32"/>
      <c r="AB562" s="32"/>
    </row>
    <row r="563" spans="1:28" ht="19.5" customHeight="1">
      <c r="A563" s="32"/>
      <c r="B563" s="3"/>
      <c r="C563" s="32"/>
      <c r="D563" s="3" t="s">
        <v>5</v>
      </c>
      <c r="E563" s="37">
        <f>S559</f>
        <v>10092000</v>
      </c>
      <c r="F563" s="37"/>
      <c r="G563" s="37"/>
      <c r="H563" s="37"/>
      <c r="I563" s="39" t="s">
        <v>12</v>
      </c>
      <c r="J563" s="37">
        <f>W559</f>
        <v>2758348.683333333</v>
      </c>
      <c r="K563" s="37"/>
      <c r="L563" s="37"/>
      <c r="M563" s="37"/>
      <c r="N563" s="69" t="s">
        <v>41</v>
      </c>
      <c r="O563" s="41">
        <f>J559*U561^2</f>
        <v>0</v>
      </c>
      <c r="P563" s="41"/>
      <c r="Q563" s="6"/>
      <c r="R563" s="6"/>
      <c r="S563" s="70"/>
      <c r="T563" s="39" t="s">
        <v>5</v>
      </c>
      <c r="U563" s="37">
        <f>E563+J563-O563</f>
        <v>12850348.683333334</v>
      </c>
      <c r="V563" s="37"/>
      <c r="W563" s="37"/>
      <c r="X563" s="37"/>
      <c r="Y563" s="119" t="s">
        <v>302</v>
      </c>
      <c r="Z563" s="3"/>
      <c r="AA563" s="32"/>
      <c r="AB563" s="32"/>
    </row>
    <row r="564" spans="1:28" ht="19.5" customHeight="1">
      <c r="A564" s="32"/>
      <c r="B564" s="31" t="s">
        <v>2</v>
      </c>
      <c r="C564" s="31"/>
      <c r="D564" s="3" t="s">
        <v>5</v>
      </c>
      <c r="E564" s="3" t="s">
        <v>29</v>
      </c>
      <c r="F564" s="3"/>
      <c r="G564" s="3"/>
      <c r="H564" s="3"/>
      <c r="I564" s="3"/>
      <c r="J564" s="3"/>
      <c r="K564" s="32"/>
      <c r="L564" s="32"/>
      <c r="M564" s="32"/>
      <c r="N564" s="32"/>
      <c r="O564" s="3"/>
      <c r="P564" s="3"/>
      <c r="Q564" s="32"/>
      <c r="R564" s="32"/>
      <c r="S564" s="32"/>
      <c r="T564" s="3"/>
      <c r="U564" s="31"/>
      <c r="V564" s="33"/>
      <c r="W564" s="33"/>
      <c r="X564" s="33"/>
      <c r="Y564" s="3"/>
      <c r="Z564" s="3"/>
      <c r="AA564" s="32"/>
      <c r="AB564" s="32"/>
    </row>
    <row r="565" spans="1:28" ht="19.5" customHeight="1">
      <c r="A565" s="32"/>
      <c r="B565" s="3"/>
      <c r="C565" s="32"/>
      <c r="D565" s="3" t="s">
        <v>5</v>
      </c>
      <c r="E565" s="34">
        <f>S547/10</f>
        <v>80</v>
      </c>
      <c r="F565" s="35"/>
      <c r="G565" s="35"/>
      <c r="H565" s="36" t="s">
        <v>23</v>
      </c>
      <c r="I565" s="37">
        <f>S551/10</f>
        <v>3</v>
      </c>
      <c r="J565" s="35"/>
      <c r="K565" s="38" t="s">
        <v>15</v>
      </c>
      <c r="L565" s="32"/>
      <c r="M565" s="34">
        <f>S548/10</f>
        <v>80</v>
      </c>
      <c r="N565" s="35"/>
      <c r="O565" s="35"/>
      <c r="P565" s="36" t="s">
        <v>23</v>
      </c>
      <c r="Q565" s="37">
        <f>S553/10</f>
        <v>3</v>
      </c>
      <c r="R565" s="35"/>
      <c r="S565" s="38" t="s">
        <v>16</v>
      </c>
      <c r="T565" s="32"/>
      <c r="U565" s="32"/>
      <c r="V565" s="33"/>
      <c r="W565" s="33"/>
      <c r="X565" s="33"/>
      <c r="Y565" s="32"/>
      <c r="Z565" s="32"/>
      <c r="AA565" s="32"/>
      <c r="AB565" s="32"/>
    </row>
    <row r="566" spans="1:28" ht="19.5" customHeight="1">
      <c r="A566" s="32"/>
      <c r="B566" s="32"/>
      <c r="C566" s="32"/>
      <c r="D566" s="32"/>
      <c r="E566" s="32"/>
      <c r="F566" s="3" t="s">
        <v>12</v>
      </c>
      <c r="G566" s="37">
        <f>S549/10</f>
        <v>287</v>
      </c>
      <c r="H566" s="35"/>
      <c r="I566" s="35"/>
      <c r="J566" s="3" t="s">
        <v>23</v>
      </c>
      <c r="K566" s="34">
        <f>S552/10</f>
        <v>1.4</v>
      </c>
      <c r="L566" s="35"/>
      <c r="M566" s="38" t="s">
        <v>16</v>
      </c>
      <c r="N566" s="32"/>
      <c r="O566" s="33"/>
      <c r="P566" s="32"/>
      <c r="Q566" s="32"/>
      <c r="R566" s="32"/>
      <c r="S566" s="32"/>
      <c r="T566" s="3" t="s">
        <v>5</v>
      </c>
      <c r="U566" s="37">
        <f>(E565^3*I565/12)+(M565^3*Q565/12)+(G566*K566^3/12)</f>
        <v>256065.62733333334</v>
      </c>
      <c r="V566" s="35"/>
      <c r="W566" s="35"/>
      <c r="X566" s="35"/>
      <c r="Y566" s="119" t="s">
        <v>302</v>
      </c>
      <c r="Z566" s="3"/>
      <c r="AA566" s="32"/>
      <c r="AB566" s="32"/>
    </row>
    <row r="567" spans="1:28" ht="19.5" customHeight="1">
      <c r="A567" s="32"/>
      <c r="B567" s="143" t="s">
        <v>4</v>
      </c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1"/>
      <c r="V567" s="33"/>
      <c r="W567" s="33"/>
      <c r="X567" s="33"/>
      <c r="Y567" s="3"/>
      <c r="Z567" s="32"/>
      <c r="AA567" s="32"/>
      <c r="AB567" s="32"/>
    </row>
    <row r="568" spans="1:28" ht="19.5" customHeight="1">
      <c r="A568" s="32"/>
      <c r="B568" s="31" t="s">
        <v>14</v>
      </c>
      <c r="C568" s="31"/>
      <c r="D568" s="3" t="s">
        <v>5</v>
      </c>
      <c r="E568" s="32" t="s">
        <v>17</v>
      </c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"/>
      <c r="AA568" s="32"/>
      <c r="AB568" s="32"/>
    </row>
    <row r="569" spans="1:28" ht="19.5" customHeight="1">
      <c r="A569" s="32"/>
      <c r="B569" s="32"/>
      <c r="C569" s="32"/>
      <c r="D569" s="38" t="s">
        <v>18</v>
      </c>
      <c r="E569" s="37">
        <f>E556/10</f>
        <v>80</v>
      </c>
      <c r="F569" s="35"/>
      <c r="G569" s="3" t="s">
        <v>13</v>
      </c>
      <c r="H569" s="34">
        <f>H556/10</f>
        <v>3</v>
      </c>
      <c r="I569" s="35"/>
      <c r="J569" s="36" t="s">
        <v>24</v>
      </c>
      <c r="K569" s="37">
        <f>E557/10</f>
        <v>287</v>
      </c>
      <c r="L569" s="35"/>
      <c r="M569" s="3" t="s">
        <v>13</v>
      </c>
      <c r="N569" s="34">
        <f>H557/10</f>
        <v>1.4</v>
      </c>
      <c r="O569" s="35"/>
      <c r="P569" s="32"/>
      <c r="Q569" s="32"/>
      <c r="R569" s="32"/>
      <c r="S569" s="35"/>
      <c r="T569" s="3"/>
      <c r="U569" s="32"/>
      <c r="V569" s="32"/>
      <c r="W569" s="32"/>
      <c r="X569" s="32"/>
      <c r="Y569" s="32"/>
      <c r="Z569" s="32"/>
      <c r="AA569" s="32"/>
      <c r="AB569" s="32"/>
    </row>
    <row r="570" spans="1:28" ht="19.5" customHeight="1">
      <c r="A570" s="32"/>
      <c r="B570" s="32"/>
      <c r="C570" s="32"/>
      <c r="D570" s="32"/>
      <c r="E570" s="32" t="s">
        <v>12</v>
      </c>
      <c r="F570" s="37">
        <f>E558/10</f>
        <v>80</v>
      </c>
      <c r="G570" s="37"/>
      <c r="H570" s="39" t="s">
        <v>13</v>
      </c>
      <c r="I570" s="34">
        <f>H558/10</f>
        <v>3</v>
      </c>
      <c r="J570" s="37"/>
      <c r="K570" s="3" t="s">
        <v>22</v>
      </c>
      <c r="L570" s="40">
        <v>3</v>
      </c>
      <c r="M570" s="32"/>
      <c r="N570" s="32"/>
      <c r="O570" s="32"/>
      <c r="P570" s="32"/>
      <c r="Q570" s="32"/>
      <c r="R570" s="32"/>
      <c r="S570" s="32"/>
      <c r="T570" s="3" t="s">
        <v>5</v>
      </c>
      <c r="U570" s="41">
        <f>(E569*H569^3+K569*N569^3+F570*I570^3)/3</f>
        <v>1702.5093333333334</v>
      </c>
      <c r="V570" s="31"/>
      <c r="W570" s="31"/>
      <c r="X570" s="31"/>
      <c r="Y570" s="119" t="s">
        <v>302</v>
      </c>
      <c r="Z570" s="3"/>
      <c r="AA570" s="32"/>
      <c r="AB570" s="32"/>
    </row>
  </sheetData>
  <mergeCells count="170">
    <mergeCell ref="J18:M18"/>
    <mergeCell ref="O18:Q18"/>
    <mergeCell ref="U18:W18"/>
    <mergeCell ref="S4:U4"/>
    <mergeCell ref="S5:U5"/>
    <mergeCell ref="S6:U6"/>
    <mergeCell ref="S7:U7"/>
    <mergeCell ref="S8:U8"/>
    <mergeCell ref="S9:U9"/>
    <mergeCell ref="S10:U10"/>
    <mergeCell ref="S37:U37"/>
    <mergeCell ref="S38:U38"/>
    <mergeCell ref="S39:U39"/>
    <mergeCell ref="S40:U40"/>
    <mergeCell ref="S41:U41"/>
    <mergeCell ref="S42:U42"/>
    <mergeCell ref="S43:U43"/>
    <mergeCell ref="J51:M51"/>
    <mergeCell ref="O51:Q51"/>
    <mergeCell ref="U51:W51"/>
    <mergeCell ref="S71:U71"/>
    <mergeCell ref="S72:U72"/>
    <mergeCell ref="S73:U73"/>
    <mergeCell ref="S74:U74"/>
    <mergeCell ref="S75:U75"/>
    <mergeCell ref="S76:U76"/>
    <mergeCell ref="S77:U77"/>
    <mergeCell ref="J85:M85"/>
    <mergeCell ref="O85:Q85"/>
    <mergeCell ref="U85:W85"/>
    <mergeCell ref="S105:U105"/>
    <mergeCell ref="S106:U106"/>
    <mergeCell ref="S107:U107"/>
    <mergeCell ref="S108:U108"/>
    <mergeCell ref="S109:U109"/>
    <mergeCell ref="S110:U110"/>
    <mergeCell ref="S111:U111"/>
    <mergeCell ref="J119:M119"/>
    <mergeCell ref="O119:Q119"/>
    <mergeCell ref="U119:W119"/>
    <mergeCell ref="S139:U139"/>
    <mergeCell ref="S140:U140"/>
    <mergeCell ref="S141:U141"/>
    <mergeCell ref="S142:U142"/>
    <mergeCell ref="S143:U143"/>
    <mergeCell ref="S144:U144"/>
    <mergeCell ref="S145:U145"/>
    <mergeCell ref="J153:M153"/>
    <mergeCell ref="O153:Q153"/>
    <mergeCell ref="U153:W153"/>
    <mergeCell ref="S173:U173"/>
    <mergeCell ref="S174:U174"/>
    <mergeCell ref="S175:U175"/>
    <mergeCell ref="S176:U176"/>
    <mergeCell ref="S177:U177"/>
    <mergeCell ref="S178:U178"/>
    <mergeCell ref="S179:U179"/>
    <mergeCell ref="J187:M187"/>
    <mergeCell ref="O187:Q187"/>
    <mergeCell ref="U187:W187"/>
    <mergeCell ref="S207:U207"/>
    <mergeCell ref="S208:U208"/>
    <mergeCell ref="S209:U209"/>
    <mergeCell ref="S210:U210"/>
    <mergeCell ref="S211:U211"/>
    <mergeCell ref="S212:U212"/>
    <mergeCell ref="S213:U213"/>
    <mergeCell ref="J221:M221"/>
    <mergeCell ref="O221:Q221"/>
    <mergeCell ref="U221:W221"/>
    <mergeCell ref="S241:U241"/>
    <mergeCell ref="S242:U242"/>
    <mergeCell ref="S243:U243"/>
    <mergeCell ref="S244:U244"/>
    <mergeCell ref="S245:U245"/>
    <mergeCell ref="S246:U246"/>
    <mergeCell ref="S247:U247"/>
    <mergeCell ref="J255:M255"/>
    <mergeCell ref="O255:Q255"/>
    <mergeCell ref="U255:W255"/>
    <mergeCell ref="S275:U275"/>
    <mergeCell ref="S276:U276"/>
    <mergeCell ref="S277:U277"/>
    <mergeCell ref="S278:U278"/>
    <mergeCell ref="S279:U279"/>
    <mergeCell ref="S280:U280"/>
    <mergeCell ref="S281:U281"/>
    <mergeCell ref="J289:M289"/>
    <mergeCell ref="O289:Q289"/>
    <mergeCell ref="U289:W289"/>
    <mergeCell ref="S309:U309"/>
    <mergeCell ref="S310:U310"/>
    <mergeCell ref="S311:U311"/>
    <mergeCell ref="S312:U312"/>
    <mergeCell ref="S313:U313"/>
    <mergeCell ref="S314:U314"/>
    <mergeCell ref="S315:U315"/>
    <mergeCell ref="J323:M323"/>
    <mergeCell ref="O323:Q323"/>
    <mergeCell ref="U323:W323"/>
    <mergeCell ref="S343:U343"/>
    <mergeCell ref="S344:U344"/>
    <mergeCell ref="S345:U345"/>
    <mergeCell ref="S346:U346"/>
    <mergeCell ref="S347:U347"/>
    <mergeCell ref="S348:U348"/>
    <mergeCell ref="S349:U349"/>
    <mergeCell ref="J357:M357"/>
    <mergeCell ref="O357:Q357"/>
    <mergeCell ref="U357:W357"/>
    <mergeCell ref="S377:U377"/>
    <mergeCell ref="S378:U378"/>
    <mergeCell ref="S379:U379"/>
    <mergeCell ref="S380:U380"/>
    <mergeCell ref="S381:U381"/>
    <mergeCell ref="S382:U382"/>
    <mergeCell ref="S383:U383"/>
    <mergeCell ref="J391:M391"/>
    <mergeCell ref="O391:Q391"/>
    <mergeCell ref="U391:W391"/>
    <mergeCell ref="S411:U411"/>
    <mergeCell ref="S412:U412"/>
    <mergeCell ref="S413:U413"/>
    <mergeCell ref="S414:U414"/>
    <mergeCell ref="S415:U415"/>
    <mergeCell ref="S416:U416"/>
    <mergeCell ref="S417:U417"/>
    <mergeCell ref="J425:M425"/>
    <mergeCell ref="O425:Q425"/>
    <mergeCell ref="U425:W425"/>
    <mergeCell ref="S445:U445"/>
    <mergeCell ref="S446:U446"/>
    <mergeCell ref="S447:U447"/>
    <mergeCell ref="S448:U448"/>
    <mergeCell ref="S449:U449"/>
    <mergeCell ref="S450:U450"/>
    <mergeCell ref="S451:U451"/>
    <mergeCell ref="J459:M459"/>
    <mergeCell ref="O459:Q459"/>
    <mergeCell ref="U459:W459"/>
    <mergeCell ref="S479:U479"/>
    <mergeCell ref="S480:U480"/>
    <mergeCell ref="S481:U481"/>
    <mergeCell ref="S482:U482"/>
    <mergeCell ref="S483:U483"/>
    <mergeCell ref="S484:U484"/>
    <mergeCell ref="S485:U485"/>
    <mergeCell ref="J493:M493"/>
    <mergeCell ref="O493:Q493"/>
    <mergeCell ref="U493:W493"/>
    <mergeCell ref="S513:U513"/>
    <mergeCell ref="S514:U514"/>
    <mergeCell ref="S515:U515"/>
    <mergeCell ref="S516:U516"/>
    <mergeCell ref="S517:U517"/>
    <mergeCell ref="S518:U518"/>
    <mergeCell ref="S519:U519"/>
    <mergeCell ref="J527:M527"/>
    <mergeCell ref="O527:Q527"/>
    <mergeCell ref="U527:W527"/>
    <mergeCell ref="S547:U547"/>
    <mergeCell ref="S548:U548"/>
    <mergeCell ref="S549:U549"/>
    <mergeCell ref="S550:U550"/>
    <mergeCell ref="S551:U551"/>
    <mergeCell ref="S552:U552"/>
    <mergeCell ref="S553:U553"/>
    <mergeCell ref="J561:M561"/>
    <mergeCell ref="O561:Q561"/>
    <mergeCell ref="U561:W561"/>
  </mergeCells>
  <printOptions/>
  <pageMargins left="0.7480314960629921" right="0.5118110236220472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8"/>
  <sheetViews>
    <sheetView showGridLines="0" zoomScaleSheetLayoutView="100" workbookViewId="0" topLeftCell="A1">
      <selection activeCell="A1" sqref="A1:IV16384"/>
    </sheetView>
  </sheetViews>
  <sheetFormatPr defaultColWidth="8.88671875" defaultRowHeight="22.5" customHeight="1"/>
  <cols>
    <col min="1" max="40" width="1.88671875" style="144" customWidth="1"/>
    <col min="41" max="16384" width="1.77734375" style="144" customWidth="1"/>
  </cols>
  <sheetData>
    <row r="1" spans="1:26" ht="22.5" customHeight="1">
      <c r="A1" s="76" t="s">
        <v>85</v>
      </c>
      <c r="B1" s="76"/>
      <c r="C1" s="76"/>
      <c r="E1" s="1"/>
      <c r="F1" s="145"/>
      <c r="G1" s="146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1"/>
      <c r="B2" s="1"/>
      <c r="C2" s="1"/>
      <c r="D2" s="1"/>
      <c r="E2" s="1"/>
      <c r="F2" s="1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3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"/>
      <c r="W3" s="103" t="s">
        <v>45</v>
      </c>
      <c r="X3" s="103"/>
      <c r="Y3" s="2" t="s">
        <v>5</v>
      </c>
      <c r="Z3" s="129">
        <v>300</v>
      </c>
      <c r="AA3" s="109"/>
      <c r="AB3" s="109"/>
      <c r="AC3" s="2" t="s">
        <v>30</v>
      </c>
      <c r="AD3" s="1"/>
      <c r="AE3" s="1"/>
      <c r="AF3" s="1"/>
      <c r="AG3" s="1"/>
    </row>
    <row r="4" spans="1:33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"/>
      <c r="W4" s="103" t="s">
        <v>26</v>
      </c>
      <c r="X4" s="103"/>
      <c r="Y4" s="2" t="s">
        <v>5</v>
      </c>
      <c r="Z4" s="129">
        <v>300</v>
      </c>
      <c r="AA4" s="109"/>
      <c r="AB4" s="109"/>
      <c r="AC4" s="2" t="s">
        <v>46</v>
      </c>
      <c r="AD4" s="1"/>
      <c r="AE4" s="1"/>
      <c r="AF4" s="1"/>
      <c r="AG4" s="1"/>
    </row>
    <row r="5" spans="1:33" ht="22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"/>
      <c r="U5" s="9"/>
      <c r="V5" s="1"/>
      <c r="W5" s="103" t="s">
        <v>19</v>
      </c>
      <c r="X5" s="103"/>
      <c r="Y5" s="2" t="s">
        <v>5</v>
      </c>
      <c r="Z5" s="129">
        <v>1800</v>
      </c>
      <c r="AA5" s="109"/>
      <c r="AB5" s="109"/>
      <c r="AC5" s="3" t="s">
        <v>30</v>
      </c>
      <c r="AD5" s="1"/>
      <c r="AE5" s="1"/>
      <c r="AF5" s="1"/>
      <c r="AG5" s="1"/>
    </row>
    <row r="6" spans="1:33" ht="22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07" t="s">
        <v>42</v>
      </c>
      <c r="X6" s="107"/>
      <c r="Y6" s="3" t="s">
        <v>5</v>
      </c>
      <c r="Z6" s="129">
        <v>0</v>
      </c>
      <c r="AA6" s="109"/>
      <c r="AB6" s="109"/>
      <c r="AC6" s="3" t="s">
        <v>30</v>
      </c>
      <c r="AD6" s="2"/>
      <c r="AE6" s="1"/>
      <c r="AF6" s="1"/>
      <c r="AG6" s="1"/>
    </row>
    <row r="7" spans="1:33" ht="22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03" t="s">
        <v>27</v>
      </c>
      <c r="X7" s="103"/>
      <c r="Y7" s="2" t="s">
        <v>5</v>
      </c>
      <c r="Z7" s="129">
        <v>12</v>
      </c>
      <c r="AA7" s="109"/>
      <c r="AB7" s="109"/>
      <c r="AC7" s="3" t="s">
        <v>30</v>
      </c>
      <c r="AD7" s="2"/>
      <c r="AE7" s="1"/>
      <c r="AF7" s="1"/>
      <c r="AG7" s="1"/>
    </row>
    <row r="8" spans="1:33" ht="22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03" t="s">
        <v>6</v>
      </c>
      <c r="X8" s="103"/>
      <c r="Y8" s="2" t="s">
        <v>5</v>
      </c>
      <c r="Z8" s="129">
        <v>10</v>
      </c>
      <c r="AA8" s="109"/>
      <c r="AB8" s="109"/>
      <c r="AC8" s="3" t="s">
        <v>30</v>
      </c>
      <c r="AD8" s="2"/>
      <c r="AE8" s="1"/>
      <c r="AF8" s="2"/>
      <c r="AG8" s="1"/>
    </row>
    <row r="9" spans="1:33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4"/>
      <c r="T9" s="1"/>
      <c r="U9" s="1"/>
      <c r="V9" s="1"/>
      <c r="W9" s="103" t="s">
        <v>28</v>
      </c>
      <c r="X9" s="103"/>
      <c r="Y9" s="2" t="s">
        <v>5</v>
      </c>
      <c r="Z9" s="129">
        <v>12</v>
      </c>
      <c r="AA9" s="109"/>
      <c r="AB9" s="109"/>
      <c r="AC9" s="3" t="s">
        <v>30</v>
      </c>
      <c r="AD9" s="2"/>
      <c r="AE9" s="1"/>
      <c r="AF9" s="2"/>
      <c r="AG9" s="1"/>
    </row>
    <row r="10" spans="1:26" ht="22.5" customHeight="1">
      <c r="A10" s="1"/>
      <c r="B10" s="1"/>
      <c r="C10" s="1"/>
      <c r="D10" s="1"/>
      <c r="E10" s="1"/>
      <c r="F10" s="1"/>
      <c r="G10" s="1"/>
      <c r="H10" s="1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36" ht="22.5" customHeight="1">
      <c r="A11" s="1"/>
      <c r="B11" s="147" t="s">
        <v>3</v>
      </c>
      <c r="C11" s="147"/>
      <c r="D11" s="147"/>
      <c r="E11" s="147"/>
      <c r="F11" s="104" t="s">
        <v>0</v>
      </c>
      <c r="G11" s="105"/>
      <c r="H11" s="105"/>
      <c r="I11" s="105"/>
      <c r="J11" s="105"/>
      <c r="K11" s="106"/>
      <c r="L11" s="102" t="s">
        <v>31</v>
      </c>
      <c r="M11" s="102"/>
      <c r="N11" s="102"/>
      <c r="O11" s="102"/>
      <c r="P11" s="102" t="s">
        <v>32</v>
      </c>
      <c r="Q11" s="102"/>
      <c r="R11" s="102"/>
      <c r="S11" s="102"/>
      <c r="T11" s="102" t="s">
        <v>33</v>
      </c>
      <c r="U11" s="102"/>
      <c r="V11" s="102"/>
      <c r="W11" s="102"/>
      <c r="X11" s="102" t="s">
        <v>35</v>
      </c>
      <c r="Y11" s="102"/>
      <c r="Z11" s="102"/>
      <c r="AA11" s="102"/>
      <c r="AB11" s="102" t="s">
        <v>36</v>
      </c>
      <c r="AC11" s="102"/>
      <c r="AD11" s="102"/>
      <c r="AE11" s="102"/>
      <c r="AF11" s="102"/>
      <c r="AG11" s="102" t="s">
        <v>44</v>
      </c>
      <c r="AH11" s="102"/>
      <c r="AI11" s="102"/>
      <c r="AJ11" s="102"/>
    </row>
    <row r="12" spans="1:36" ht="22.5" customHeight="1">
      <c r="A12" s="32"/>
      <c r="B12" s="100" t="s">
        <v>7</v>
      </c>
      <c r="C12" s="100"/>
      <c r="D12" s="100"/>
      <c r="E12" s="100"/>
      <c r="F12" s="148">
        <f>Z3</f>
        <v>300</v>
      </c>
      <c r="G12" s="149"/>
      <c r="H12" s="149"/>
      <c r="I12" s="59" t="s">
        <v>8</v>
      </c>
      <c r="J12" s="150">
        <f>Z7</f>
        <v>12</v>
      </c>
      <c r="K12" s="151"/>
      <c r="L12" s="90">
        <f>F12*J12/100</f>
        <v>36</v>
      </c>
      <c r="M12" s="90"/>
      <c r="N12" s="90"/>
      <c r="O12" s="90"/>
      <c r="P12" s="90">
        <f>-(Z5+J12)/2/10</f>
        <v>-90.6</v>
      </c>
      <c r="Q12" s="90"/>
      <c r="R12" s="90"/>
      <c r="S12" s="90"/>
      <c r="T12" s="90">
        <f>L12*P12</f>
        <v>-3261.6</v>
      </c>
      <c r="U12" s="90"/>
      <c r="V12" s="90"/>
      <c r="W12" s="90"/>
      <c r="X12" s="90">
        <f>L12*P12^2</f>
        <v>295500.95999999996</v>
      </c>
      <c r="Y12" s="90"/>
      <c r="Z12" s="90"/>
      <c r="AA12" s="90"/>
      <c r="AB12" s="90">
        <f>F12*J12^3/12/10000</f>
        <v>4.32</v>
      </c>
      <c r="AC12" s="90"/>
      <c r="AD12" s="90"/>
      <c r="AE12" s="90"/>
      <c r="AF12" s="90"/>
      <c r="AG12" s="90"/>
      <c r="AH12" s="90"/>
      <c r="AI12" s="90"/>
      <c r="AJ12" s="90"/>
    </row>
    <row r="13" spans="1:36" ht="22.5" customHeight="1">
      <c r="A13" s="32"/>
      <c r="B13" s="100" t="s">
        <v>43</v>
      </c>
      <c r="C13" s="100"/>
      <c r="D13" s="100"/>
      <c r="E13" s="100"/>
      <c r="F13" s="148">
        <f>Z5</f>
        <v>1800</v>
      </c>
      <c r="G13" s="149"/>
      <c r="H13" s="149"/>
      <c r="I13" s="59" t="s">
        <v>8</v>
      </c>
      <c r="J13" s="150">
        <f>Z8</f>
        <v>10</v>
      </c>
      <c r="K13" s="151"/>
      <c r="L13" s="90">
        <f>F13*J13/100</f>
        <v>180</v>
      </c>
      <c r="M13" s="90"/>
      <c r="N13" s="90"/>
      <c r="O13" s="90"/>
      <c r="P13" s="101"/>
      <c r="Q13" s="101"/>
      <c r="R13" s="101"/>
      <c r="S13" s="101"/>
      <c r="T13" s="101"/>
      <c r="U13" s="101"/>
      <c r="V13" s="101"/>
      <c r="W13" s="101"/>
      <c r="X13" s="90"/>
      <c r="Y13" s="90"/>
      <c r="Z13" s="90"/>
      <c r="AA13" s="90"/>
      <c r="AB13" s="90">
        <f>J13*F13^3/12/10000</f>
        <v>486000</v>
      </c>
      <c r="AC13" s="90"/>
      <c r="AD13" s="90"/>
      <c r="AE13" s="90"/>
      <c r="AF13" s="90"/>
      <c r="AG13" s="90"/>
      <c r="AH13" s="90"/>
      <c r="AI13" s="90"/>
      <c r="AJ13" s="90"/>
    </row>
    <row r="14" spans="1:36" ht="22.5" customHeight="1">
      <c r="A14" s="32"/>
      <c r="B14" s="100" t="s">
        <v>10</v>
      </c>
      <c r="C14" s="100"/>
      <c r="D14" s="100"/>
      <c r="E14" s="100"/>
      <c r="F14" s="148">
        <f>Z4</f>
        <v>300</v>
      </c>
      <c r="G14" s="149"/>
      <c r="H14" s="149"/>
      <c r="I14" s="59" t="s">
        <v>8</v>
      </c>
      <c r="J14" s="150">
        <f>Z9</f>
        <v>12</v>
      </c>
      <c r="K14" s="151"/>
      <c r="L14" s="90">
        <f>F14*J14/100</f>
        <v>36</v>
      </c>
      <c r="M14" s="90"/>
      <c r="N14" s="90"/>
      <c r="O14" s="90"/>
      <c r="P14" s="90">
        <f>(Z5+J14)/2/10</f>
        <v>90.6</v>
      </c>
      <c r="Q14" s="90"/>
      <c r="R14" s="90"/>
      <c r="S14" s="90"/>
      <c r="T14" s="90">
        <f>L14*P14</f>
        <v>3261.6</v>
      </c>
      <c r="U14" s="90"/>
      <c r="V14" s="90"/>
      <c r="W14" s="90"/>
      <c r="X14" s="90">
        <f>L14*P14^2</f>
        <v>295500.95999999996</v>
      </c>
      <c r="Y14" s="90"/>
      <c r="Z14" s="90"/>
      <c r="AA14" s="90"/>
      <c r="AB14" s="90">
        <f>F14*J14^3/12/10000</f>
        <v>4.32</v>
      </c>
      <c r="AC14" s="90"/>
      <c r="AD14" s="90"/>
      <c r="AE14" s="90"/>
      <c r="AF14" s="90"/>
      <c r="AG14" s="90"/>
      <c r="AH14" s="90"/>
      <c r="AI14" s="90"/>
      <c r="AJ14" s="90"/>
    </row>
    <row r="15" spans="1:36" ht="22.5" customHeight="1">
      <c r="A15" s="32"/>
      <c r="B15" s="91" t="s">
        <v>11</v>
      </c>
      <c r="C15" s="91"/>
      <c r="D15" s="91"/>
      <c r="E15" s="91"/>
      <c r="F15" s="87"/>
      <c r="G15" s="97"/>
      <c r="H15" s="97"/>
      <c r="I15" s="97"/>
      <c r="J15" s="97"/>
      <c r="K15" s="98"/>
      <c r="L15" s="90">
        <f>SUM(L12:L14)</f>
        <v>252</v>
      </c>
      <c r="M15" s="90"/>
      <c r="N15" s="90"/>
      <c r="O15" s="90"/>
      <c r="P15" s="99"/>
      <c r="Q15" s="99"/>
      <c r="R15" s="99"/>
      <c r="S15" s="99"/>
      <c r="T15" s="90">
        <f>SUM(T12:T14)</f>
        <v>0</v>
      </c>
      <c r="U15" s="90"/>
      <c r="V15" s="90"/>
      <c r="W15" s="90"/>
      <c r="X15" s="90">
        <f>SUM(X12:X14)</f>
        <v>591001.9199999999</v>
      </c>
      <c r="Y15" s="90"/>
      <c r="Z15" s="90"/>
      <c r="AA15" s="90"/>
      <c r="AB15" s="90">
        <f>SUM(AB12:AB14)</f>
        <v>486008.64</v>
      </c>
      <c r="AC15" s="90"/>
      <c r="AD15" s="90"/>
      <c r="AE15" s="90"/>
      <c r="AF15" s="90"/>
      <c r="AG15" s="90"/>
      <c r="AH15" s="90"/>
      <c r="AI15" s="90"/>
      <c r="AJ15" s="90"/>
    </row>
    <row r="16" spans="1:26" ht="22.5" customHeight="1">
      <c r="A16" s="32"/>
      <c r="B16" s="71"/>
      <c r="C16" s="72"/>
      <c r="D16" s="71"/>
      <c r="E16" s="73"/>
      <c r="F16" s="73"/>
      <c r="G16" s="73"/>
      <c r="H16" s="74"/>
      <c r="I16" s="74"/>
      <c r="J16" s="27"/>
      <c r="K16" s="27"/>
      <c r="L16" s="27"/>
      <c r="M16" s="75"/>
      <c r="N16" s="75"/>
      <c r="O16" s="75"/>
      <c r="P16" s="27"/>
      <c r="Q16" s="27"/>
      <c r="R16" s="5"/>
      <c r="S16" s="27"/>
      <c r="T16" s="27"/>
      <c r="U16" s="5"/>
      <c r="V16" s="5"/>
      <c r="W16" s="27"/>
      <c r="X16" s="5"/>
      <c r="Y16" s="5"/>
      <c r="Z16" s="32"/>
    </row>
    <row r="17" spans="1:31" ht="22.5" customHeight="1">
      <c r="A17" s="32"/>
      <c r="B17" s="119" t="s">
        <v>37</v>
      </c>
      <c r="C17" s="119"/>
      <c r="D17" s="119" t="s">
        <v>38</v>
      </c>
      <c r="E17" s="119" t="s">
        <v>39</v>
      </c>
      <c r="F17" s="119"/>
      <c r="G17" s="119"/>
      <c r="H17" s="119"/>
      <c r="I17" s="119"/>
      <c r="J17" s="140">
        <f>T15</f>
        <v>0</v>
      </c>
      <c r="K17" s="141"/>
      <c r="L17" s="141"/>
      <c r="M17" s="141"/>
      <c r="N17" s="119" t="s">
        <v>21</v>
      </c>
      <c r="O17" s="142">
        <f>L15</f>
        <v>252</v>
      </c>
      <c r="P17" s="142"/>
      <c r="Q17" s="142"/>
      <c r="R17" s="152"/>
      <c r="S17" s="152"/>
      <c r="T17" s="152"/>
      <c r="U17" s="152"/>
      <c r="V17" s="152"/>
      <c r="W17" s="1"/>
      <c r="X17" s="1"/>
      <c r="Y17" s="119" t="s">
        <v>5</v>
      </c>
      <c r="AA17" s="142">
        <f>J17/O17</f>
        <v>0</v>
      </c>
      <c r="AB17" s="142"/>
      <c r="AC17" s="142"/>
      <c r="AD17" s="119" t="s">
        <v>34</v>
      </c>
      <c r="AE17" s="32"/>
    </row>
    <row r="18" spans="1:25" ht="22.5" customHeight="1">
      <c r="A18" s="32"/>
      <c r="B18" s="31" t="s">
        <v>1</v>
      </c>
      <c r="C18" s="31"/>
      <c r="D18" s="3" t="s">
        <v>5</v>
      </c>
      <c r="E18" s="3" t="s">
        <v>40</v>
      </c>
      <c r="F18" s="3"/>
      <c r="G18" s="3"/>
      <c r="H18" s="3"/>
      <c r="I18" s="3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32"/>
      <c r="Y18" s="32"/>
    </row>
    <row r="19" spans="1:31" ht="22.5" customHeight="1">
      <c r="A19" s="32"/>
      <c r="B19" s="3"/>
      <c r="C19" s="32"/>
      <c r="D19" s="3" t="s">
        <v>5</v>
      </c>
      <c r="E19" s="37">
        <f>X15</f>
        <v>591001.9199999999</v>
      </c>
      <c r="F19" s="37"/>
      <c r="G19" s="37"/>
      <c r="H19" s="37"/>
      <c r="I19" s="39" t="s">
        <v>12</v>
      </c>
      <c r="J19" s="37">
        <f>AB15</f>
        <v>486008.64</v>
      </c>
      <c r="K19" s="37"/>
      <c r="L19" s="37"/>
      <c r="M19" s="37"/>
      <c r="N19" s="69" t="s">
        <v>41</v>
      </c>
      <c r="O19" s="41">
        <f>L15*AA17^2</f>
        <v>0</v>
      </c>
      <c r="P19" s="41"/>
      <c r="Q19" s="6"/>
      <c r="R19" s="81"/>
      <c r="S19" s="81"/>
      <c r="T19" s="81"/>
      <c r="U19" s="81"/>
      <c r="V19" s="81"/>
      <c r="W19" s="81"/>
      <c r="X19" s="70"/>
      <c r="Y19" s="39" t="s">
        <v>5</v>
      </c>
      <c r="Z19" s="37">
        <f>E19+J19-O19</f>
        <v>1077010.56</v>
      </c>
      <c r="AA19" s="37"/>
      <c r="AB19" s="37"/>
      <c r="AC19" s="37"/>
      <c r="AD19" s="119" t="s">
        <v>314</v>
      </c>
      <c r="AE19" s="3"/>
    </row>
    <row r="20" spans="1:26" ht="22.5" customHeight="1">
      <c r="A20" s="32"/>
      <c r="B20" s="31" t="s">
        <v>2</v>
      </c>
      <c r="C20" s="31"/>
      <c r="D20" s="3" t="s">
        <v>5</v>
      </c>
      <c r="E20" s="3" t="s">
        <v>29</v>
      </c>
      <c r="F20" s="3"/>
      <c r="G20" s="3"/>
      <c r="H20" s="3"/>
      <c r="I20" s="3"/>
      <c r="J20" s="3"/>
      <c r="K20" s="32"/>
      <c r="L20" s="32"/>
      <c r="M20" s="32"/>
      <c r="N20" s="32"/>
      <c r="O20" s="3"/>
      <c r="P20" s="3"/>
      <c r="Q20" s="32"/>
      <c r="R20" s="32"/>
      <c r="S20" s="32"/>
      <c r="T20" s="3"/>
      <c r="U20" s="31"/>
      <c r="V20" s="33"/>
      <c r="W20" s="33"/>
      <c r="X20" s="33"/>
      <c r="Y20" s="3"/>
      <c r="Z20" s="3"/>
    </row>
    <row r="21" spans="1:26" ht="22.5" customHeight="1">
      <c r="A21" s="32"/>
      <c r="B21" s="3"/>
      <c r="C21" s="32"/>
      <c r="D21" s="3" t="s">
        <v>5</v>
      </c>
      <c r="E21" s="34">
        <f>Z3/10</f>
        <v>30</v>
      </c>
      <c r="F21" s="35"/>
      <c r="G21" s="35"/>
      <c r="H21" s="36" t="s">
        <v>23</v>
      </c>
      <c r="I21" s="37">
        <f>Z7/10</f>
        <v>1.2</v>
      </c>
      <c r="J21" s="35"/>
      <c r="K21" s="38" t="s">
        <v>15</v>
      </c>
      <c r="L21" s="32"/>
      <c r="M21" s="34">
        <f>Z4/10</f>
        <v>30</v>
      </c>
      <c r="N21" s="35"/>
      <c r="O21" s="35"/>
      <c r="P21" s="36" t="s">
        <v>23</v>
      </c>
      <c r="Q21" s="37">
        <f>Z9/10</f>
        <v>1.2</v>
      </c>
      <c r="R21" s="35"/>
      <c r="S21" s="38" t="s">
        <v>16</v>
      </c>
      <c r="T21" s="32"/>
      <c r="U21" s="32"/>
      <c r="V21" s="33"/>
      <c r="W21" s="33"/>
      <c r="X21" s="33"/>
      <c r="Y21" s="32"/>
      <c r="Z21" s="32"/>
    </row>
    <row r="22" spans="1:31" ht="22.5" customHeight="1">
      <c r="A22" s="32"/>
      <c r="B22" s="32"/>
      <c r="C22" s="32"/>
      <c r="D22" s="32"/>
      <c r="E22" s="32"/>
      <c r="F22" s="3" t="s">
        <v>12</v>
      </c>
      <c r="G22" s="37">
        <f>Z5/10</f>
        <v>180</v>
      </c>
      <c r="H22" s="35"/>
      <c r="I22" s="35"/>
      <c r="J22" s="3" t="s">
        <v>23</v>
      </c>
      <c r="K22" s="34">
        <f>Z8/10</f>
        <v>1</v>
      </c>
      <c r="L22" s="35"/>
      <c r="M22" s="35"/>
      <c r="N22" s="38" t="s">
        <v>16</v>
      </c>
      <c r="O22" s="32"/>
      <c r="P22" s="33"/>
      <c r="Q22" s="33"/>
      <c r="R22" s="33"/>
      <c r="S22" s="33"/>
      <c r="T22" s="33"/>
      <c r="U22" s="32"/>
      <c r="V22" s="32"/>
      <c r="W22" s="32"/>
      <c r="X22" s="32"/>
      <c r="Y22" s="3" t="s">
        <v>5</v>
      </c>
      <c r="Z22" s="37">
        <f>(E21^3*I21/12)+(M21^3*Q21/12)+(G22*K22^3/12)</f>
        <v>5415</v>
      </c>
      <c r="AA22" s="35"/>
      <c r="AB22" s="35"/>
      <c r="AC22" s="35"/>
      <c r="AD22" s="119" t="s">
        <v>314</v>
      </c>
      <c r="AE22" s="3"/>
    </row>
    <row r="23" spans="1:26" ht="22.5" customHeight="1">
      <c r="A23" s="32"/>
      <c r="B23" s="143" t="s">
        <v>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1"/>
      <c r="V23" s="33"/>
      <c r="W23" s="33"/>
      <c r="X23" s="33"/>
      <c r="Y23" s="3"/>
      <c r="Z23" s="32"/>
    </row>
    <row r="24" spans="1:26" ht="22.5" customHeight="1">
      <c r="A24" s="32"/>
      <c r="B24" s="31" t="s">
        <v>14</v>
      </c>
      <c r="C24" s="31"/>
      <c r="D24" s="3" t="s">
        <v>5</v>
      </c>
      <c r="E24" s="32" t="s">
        <v>17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"/>
    </row>
    <row r="25" spans="1:30" ht="22.5" customHeight="1">
      <c r="A25" s="32"/>
      <c r="B25" s="32"/>
      <c r="C25" s="32"/>
      <c r="D25" s="38" t="s">
        <v>18</v>
      </c>
      <c r="E25" s="37">
        <f>F12/10</f>
        <v>30</v>
      </c>
      <c r="F25" s="35"/>
      <c r="G25" s="35"/>
      <c r="H25" s="3" t="s">
        <v>13</v>
      </c>
      <c r="I25" s="34">
        <f>J12/10</f>
        <v>1.2</v>
      </c>
      <c r="J25" s="35"/>
      <c r="K25" s="35"/>
      <c r="L25" s="36" t="s">
        <v>24</v>
      </c>
      <c r="M25" s="37">
        <f>F13/10</f>
        <v>180</v>
      </c>
      <c r="N25" s="35"/>
      <c r="O25" s="35"/>
      <c r="P25" s="3" t="s">
        <v>13</v>
      </c>
      <c r="Q25" s="34">
        <f>J13/10</f>
        <v>1</v>
      </c>
      <c r="R25" s="35"/>
      <c r="S25" s="35"/>
      <c r="T25" s="32"/>
      <c r="U25" s="32"/>
      <c r="V25" s="32"/>
      <c r="W25" s="35"/>
      <c r="X25" s="3"/>
      <c r="Y25" s="32"/>
      <c r="Z25" s="32"/>
      <c r="AA25" s="32"/>
      <c r="AB25" s="32"/>
      <c r="AC25" s="32"/>
      <c r="AD25" s="32"/>
    </row>
    <row r="26" spans="1:31" ht="22.5" customHeight="1">
      <c r="A26" s="32"/>
      <c r="B26" s="32"/>
      <c r="C26" s="32"/>
      <c r="D26" s="32"/>
      <c r="E26" s="32" t="s">
        <v>12</v>
      </c>
      <c r="F26" s="37">
        <f>F14/10</f>
        <v>30</v>
      </c>
      <c r="G26" s="37"/>
      <c r="H26" s="37"/>
      <c r="I26" s="39" t="s">
        <v>13</v>
      </c>
      <c r="J26" s="34">
        <f>J14/10</f>
        <v>1.2</v>
      </c>
      <c r="K26" s="37"/>
      <c r="L26" s="37"/>
      <c r="M26" s="3" t="s">
        <v>22</v>
      </c>
      <c r="N26" s="3"/>
      <c r="O26" s="40">
        <v>3</v>
      </c>
      <c r="P26" s="40"/>
      <c r="Q26" s="32"/>
      <c r="R26" s="32"/>
      <c r="S26" s="32"/>
      <c r="T26" s="32"/>
      <c r="U26" s="32"/>
      <c r="V26" s="32"/>
      <c r="W26" s="32"/>
      <c r="X26" s="32"/>
      <c r="Y26" s="3" t="s">
        <v>5</v>
      </c>
      <c r="Z26" s="41">
        <f>(E25*I25^3+M25*Q25^3+F26*J26^3)/3</f>
        <v>94.56</v>
      </c>
      <c r="AA26" s="31"/>
      <c r="AB26" s="31"/>
      <c r="AC26" s="31"/>
      <c r="AD26" s="119" t="s">
        <v>314</v>
      </c>
      <c r="AE26" s="3"/>
    </row>
    <row r="27" spans="1:26" ht="22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31" spans="1:26" ht="22.5" customHeight="1">
      <c r="A31" s="76" t="s">
        <v>86</v>
      </c>
      <c r="B31" s="76"/>
      <c r="C31" s="76"/>
      <c r="E31" s="1"/>
      <c r="F31" s="145"/>
      <c r="G31" s="146"/>
      <c r="H31" s="4"/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customHeight="1">
      <c r="A32" s="1"/>
      <c r="B32" s="1"/>
      <c r="C32" s="1"/>
      <c r="D32" s="1"/>
      <c r="E32" s="1"/>
      <c r="F32" s="1"/>
      <c r="G32" s="4"/>
      <c r="H32" s="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33" ht="22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7"/>
      <c r="W33" s="103" t="s">
        <v>45</v>
      </c>
      <c r="X33" s="103"/>
      <c r="Y33" s="2" t="s">
        <v>5</v>
      </c>
      <c r="Z33" s="129">
        <v>300</v>
      </c>
      <c r="AA33" s="109"/>
      <c r="AB33" s="109"/>
      <c r="AC33" s="2" t="s">
        <v>30</v>
      </c>
      <c r="AD33" s="1"/>
      <c r="AE33" s="1"/>
      <c r="AF33" s="1"/>
      <c r="AG33" s="1"/>
    </row>
    <row r="34" spans="1:33" ht="22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7"/>
      <c r="W34" s="103" t="s">
        <v>26</v>
      </c>
      <c r="X34" s="103"/>
      <c r="Y34" s="2" t="s">
        <v>5</v>
      </c>
      <c r="Z34" s="129">
        <v>300</v>
      </c>
      <c r="AA34" s="109"/>
      <c r="AB34" s="109"/>
      <c r="AC34" s="2" t="s">
        <v>46</v>
      </c>
      <c r="AD34" s="1"/>
      <c r="AE34" s="1"/>
      <c r="AF34" s="1"/>
      <c r="AG34" s="1"/>
    </row>
    <row r="35" spans="1:33" ht="22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"/>
      <c r="U35" s="9"/>
      <c r="V35" s="1"/>
      <c r="W35" s="103" t="s">
        <v>19</v>
      </c>
      <c r="X35" s="103"/>
      <c r="Y35" s="2" t="s">
        <v>5</v>
      </c>
      <c r="Z35" s="129">
        <v>828</v>
      </c>
      <c r="AA35" s="109"/>
      <c r="AB35" s="109"/>
      <c r="AC35" s="3" t="s">
        <v>30</v>
      </c>
      <c r="AD35" s="1"/>
      <c r="AE35" s="1"/>
      <c r="AF35" s="1"/>
      <c r="AG35" s="1"/>
    </row>
    <row r="36" spans="1:33" ht="22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07" t="s">
        <v>42</v>
      </c>
      <c r="X36" s="107"/>
      <c r="Y36" s="3" t="s">
        <v>5</v>
      </c>
      <c r="Z36" s="129">
        <v>0</v>
      </c>
      <c r="AA36" s="109"/>
      <c r="AB36" s="109"/>
      <c r="AC36" s="3" t="s">
        <v>30</v>
      </c>
      <c r="AD36" s="2"/>
      <c r="AE36" s="1"/>
      <c r="AF36" s="1"/>
      <c r="AG36" s="1"/>
    </row>
    <row r="37" spans="1:33" ht="22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03" t="s">
        <v>27</v>
      </c>
      <c r="X37" s="103"/>
      <c r="Y37" s="2" t="s">
        <v>5</v>
      </c>
      <c r="Z37" s="129">
        <v>22</v>
      </c>
      <c r="AA37" s="109"/>
      <c r="AB37" s="109"/>
      <c r="AC37" s="3" t="s">
        <v>30</v>
      </c>
      <c r="AD37" s="2"/>
      <c r="AE37" s="1"/>
      <c r="AF37" s="1"/>
      <c r="AG37" s="1"/>
    </row>
    <row r="38" spans="1:33" ht="22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03" t="s">
        <v>6</v>
      </c>
      <c r="X38" s="103"/>
      <c r="Y38" s="2" t="s">
        <v>5</v>
      </c>
      <c r="Z38" s="129">
        <v>16</v>
      </c>
      <c r="AA38" s="109"/>
      <c r="AB38" s="109"/>
      <c r="AC38" s="3" t="s">
        <v>30</v>
      </c>
      <c r="AD38" s="2"/>
      <c r="AE38" s="1"/>
      <c r="AF38" s="2"/>
      <c r="AG38" s="1"/>
    </row>
    <row r="39" spans="1:33" ht="22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4"/>
      <c r="T39" s="1"/>
      <c r="U39" s="1"/>
      <c r="V39" s="1"/>
      <c r="W39" s="103" t="s">
        <v>28</v>
      </c>
      <c r="X39" s="103"/>
      <c r="Y39" s="2" t="s">
        <v>5</v>
      </c>
      <c r="Z39" s="129">
        <v>22</v>
      </c>
      <c r="AA39" s="109"/>
      <c r="AB39" s="109"/>
      <c r="AC39" s="3" t="s">
        <v>30</v>
      </c>
      <c r="AD39" s="2"/>
      <c r="AE39" s="1"/>
      <c r="AF39" s="2"/>
      <c r="AG39" s="1"/>
    </row>
    <row r="40" spans="1:26" ht="22.5" customHeight="1">
      <c r="A40" s="1"/>
      <c r="B40" s="1"/>
      <c r="C40" s="1"/>
      <c r="D40" s="1"/>
      <c r="E40" s="1"/>
      <c r="F40" s="1"/>
      <c r="G40" s="1"/>
      <c r="H40" s="1"/>
      <c r="I40" s="1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6" ht="22.5" customHeight="1">
      <c r="A41" s="1"/>
      <c r="B41" s="147" t="s">
        <v>3</v>
      </c>
      <c r="C41" s="147"/>
      <c r="D41" s="147"/>
      <c r="E41" s="147"/>
      <c r="F41" s="104" t="s">
        <v>0</v>
      </c>
      <c r="G41" s="105"/>
      <c r="H41" s="105"/>
      <c r="I41" s="105"/>
      <c r="J41" s="105"/>
      <c r="K41" s="106"/>
      <c r="L41" s="102" t="s">
        <v>31</v>
      </c>
      <c r="M41" s="102"/>
      <c r="N41" s="102"/>
      <c r="O41" s="102"/>
      <c r="P41" s="102" t="s">
        <v>32</v>
      </c>
      <c r="Q41" s="102"/>
      <c r="R41" s="102"/>
      <c r="S41" s="102"/>
      <c r="T41" s="102" t="s">
        <v>33</v>
      </c>
      <c r="U41" s="102"/>
      <c r="V41" s="102"/>
      <c r="W41" s="102"/>
      <c r="X41" s="102" t="s">
        <v>35</v>
      </c>
      <c r="Y41" s="102"/>
      <c r="Z41" s="102"/>
      <c r="AA41" s="102"/>
      <c r="AB41" s="102" t="s">
        <v>36</v>
      </c>
      <c r="AC41" s="102"/>
      <c r="AD41" s="102"/>
      <c r="AE41" s="102"/>
      <c r="AF41" s="102"/>
      <c r="AG41" s="102" t="s">
        <v>44</v>
      </c>
      <c r="AH41" s="102"/>
      <c r="AI41" s="102"/>
      <c r="AJ41" s="102"/>
    </row>
    <row r="42" spans="1:36" ht="22.5" customHeight="1">
      <c r="A42" s="32"/>
      <c r="B42" s="100" t="s">
        <v>7</v>
      </c>
      <c r="C42" s="100"/>
      <c r="D42" s="100"/>
      <c r="E42" s="100"/>
      <c r="F42" s="148">
        <f>Z33</f>
        <v>300</v>
      </c>
      <c r="G42" s="149"/>
      <c r="H42" s="149"/>
      <c r="I42" s="59" t="s">
        <v>8</v>
      </c>
      <c r="J42" s="150">
        <f>Z37</f>
        <v>22</v>
      </c>
      <c r="K42" s="151"/>
      <c r="L42" s="90">
        <f>F42*J42/100</f>
        <v>66</v>
      </c>
      <c r="M42" s="90"/>
      <c r="N42" s="90"/>
      <c r="O42" s="90"/>
      <c r="P42" s="90">
        <f>-(Z35+J42)/2/10</f>
        <v>-42.5</v>
      </c>
      <c r="Q42" s="90"/>
      <c r="R42" s="90"/>
      <c r="S42" s="90"/>
      <c r="T42" s="90">
        <f>L42*P42</f>
        <v>-2805</v>
      </c>
      <c r="U42" s="90"/>
      <c r="V42" s="90"/>
      <c r="W42" s="90"/>
      <c r="X42" s="90">
        <f>L42*P42^2</f>
        <v>119212.5</v>
      </c>
      <c r="Y42" s="90"/>
      <c r="Z42" s="90"/>
      <c r="AA42" s="90"/>
      <c r="AB42" s="90">
        <f>F42*J42^3/12/10000</f>
        <v>26.62</v>
      </c>
      <c r="AC42" s="90"/>
      <c r="AD42" s="90"/>
      <c r="AE42" s="90"/>
      <c r="AF42" s="90"/>
      <c r="AG42" s="90"/>
      <c r="AH42" s="90"/>
      <c r="AI42" s="90"/>
      <c r="AJ42" s="90"/>
    </row>
    <row r="43" spans="1:36" ht="22.5" customHeight="1">
      <c r="A43" s="32"/>
      <c r="B43" s="100" t="s">
        <v>43</v>
      </c>
      <c r="C43" s="100"/>
      <c r="D43" s="100"/>
      <c r="E43" s="100"/>
      <c r="F43" s="148">
        <f>Z35</f>
        <v>828</v>
      </c>
      <c r="G43" s="149"/>
      <c r="H43" s="149"/>
      <c r="I43" s="59" t="s">
        <v>8</v>
      </c>
      <c r="J43" s="150">
        <f>Z38</f>
        <v>16</v>
      </c>
      <c r="K43" s="151"/>
      <c r="L43" s="90">
        <f>F43*J43/100</f>
        <v>132.48</v>
      </c>
      <c r="M43" s="90"/>
      <c r="N43" s="90"/>
      <c r="O43" s="90"/>
      <c r="P43" s="101"/>
      <c r="Q43" s="101"/>
      <c r="R43" s="101"/>
      <c r="S43" s="101"/>
      <c r="T43" s="101"/>
      <c r="U43" s="101"/>
      <c r="V43" s="101"/>
      <c r="W43" s="101"/>
      <c r="X43" s="90"/>
      <c r="Y43" s="90"/>
      <c r="Z43" s="90"/>
      <c r="AA43" s="90"/>
      <c r="AB43" s="90">
        <f>J43*F43^3/12/10000</f>
        <v>75688.4736</v>
      </c>
      <c r="AC43" s="90"/>
      <c r="AD43" s="90"/>
      <c r="AE43" s="90"/>
      <c r="AF43" s="90"/>
      <c r="AG43" s="90"/>
      <c r="AH43" s="90"/>
      <c r="AI43" s="90"/>
      <c r="AJ43" s="90"/>
    </row>
    <row r="44" spans="1:36" ht="22.5" customHeight="1">
      <c r="A44" s="32"/>
      <c r="B44" s="100" t="s">
        <v>10</v>
      </c>
      <c r="C44" s="100"/>
      <c r="D44" s="100"/>
      <c r="E44" s="100"/>
      <c r="F44" s="148">
        <f>Z34</f>
        <v>300</v>
      </c>
      <c r="G44" s="149"/>
      <c r="H44" s="149"/>
      <c r="I44" s="59" t="s">
        <v>8</v>
      </c>
      <c r="J44" s="150">
        <f>Z39</f>
        <v>22</v>
      </c>
      <c r="K44" s="151"/>
      <c r="L44" s="90">
        <f>F44*J44/100</f>
        <v>66</v>
      </c>
      <c r="M44" s="90"/>
      <c r="N44" s="90"/>
      <c r="O44" s="90"/>
      <c r="P44" s="90">
        <f>(Z35+J44)/2/10</f>
        <v>42.5</v>
      </c>
      <c r="Q44" s="90"/>
      <c r="R44" s="90"/>
      <c r="S44" s="90"/>
      <c r="T44" s="90">
        <f>L44*P44</f>
        <v>2805</v>
      </c>
      <c r="U44" s="90"/>
      <c r="V44" s="90"/>
      <c r="W44" s="90"/>
      <c r="X44" s="90">
        <f>L44*P44^2</f>
        <v>119212.5</v>
      </c>
      <c r="Y44" s="90"/>
      <c r="Z44" s="90"/>
      <c r="AA44" s="90"/>
      <c r="AB44" s="90">
        <f>F44*J44^3/12/10000</f>
        <v>26.62</v>
      </c>
      <c r="AC44" s="90"/>
      <c r="AD44" s="90"/>
      <c r="AE44" s="90"/>
      <c r="AF44" s="90"/>
      <c r="AG44" s="90"/>
      <c r="AH44" s="90"/>
      <c r="AI44" s="90"/>
      <c r="AJ44" s="90"/>
    </row>
    <row r="45" spans="1:36" ht="22.5" customHeight="1">
      <c r="A45" s="32"/>
      <c r="B45" s="91" t="s">
        <v>11</v>
      </c>
      <c r="C45" s="91"/>
      <c r="D45" s="91"/>
      <c r="E45" s="91"/>
      <c r="F45" s="87"/>
      <c r="G45" s="97"/>
      <c r="H45" s="97"/>
      <c r="I45" s="97"/>
      <c r="J45" s="97"/>
      <c r="K45" s="98"/>
      <c r="L45" s="90">
        <f>SUM(L42:L44)</f>
        <v>264.48</v>
      </c>
      <c r="M45" s="90"/>
      <c r="N45" s="90"/>
      <c r="O45" s="90"/>
      <c r="P45" s="99"/>
      <c r="Q45" s="99"/>
      <c r="R45" s="99"/>
      <c r="S45" s="99"/>
      <c r="T45" s="90">
        <f>SUM(T42:T44)</f>
        <v>0</v>
      </c>
      <c r="U45" s="90"/>
      <c r="V45" s="90"/>
      <c r="W45" s="90"/>
      <c r="X45" s="90">
        <f>SUM(X42:X44)</f>
        <v>238425</v>
      </c>
      <c r="Y45" s="90"/>
      <c r="Z45" s="90"/>
      <c r="AA45" s="90"/>
      <c r="AB45" s="90">
        <f>SUM(AB42:AB44)</f>
        <v>75741.71359999999</v>
      </c>
      <c r="AC45" s="90"/>
      <c r="AD45" s="90"/>
      <c r="AE45" s="90"/>
      <c r="AF45" s="90"/>
      <c r="AG45" s="90"/>
      <c r="AH45" s="90"/>
      <c r="AI45" s="90"/>
      <c r="AJ45" s="90"/>
    </row>
    <row r="46" spans="1:26" ht="22.5" customHeight="1">
      <c r="A46" s="32"/>
      <c r="B46" s="71"/>
      <c r="C46" s="72"/>
      <c r="D46" s="71"/>
      <c r="E46" s="73"/>
      <c r="F46" s="73"/>
      <c r="G46" s="73"/>
      <c r="H46" s="74"/>
      <c r="I46" s="74"/>
      <c r="J46" s="27"/>
      <c r="K46" s="27"/>
      <c r="L46" s="27"/>
      <c r="M46" s="75"/>
      <c r="N46" s="75"/>
      <c r="O46" s="75"/>
      <c r="P46" s="27"/>
      <c r="Q46" s="27"/>
      <c r="R46" s="5"/>
      <c r="S46" s="27"/>
      <c r="T46" s="27"/>
      <c r="U46" s="5"/>
      <c r="V46" s="5"/>
      <c r="W46" s="27"/>
      <c r="X46" s="5"/>
      <c r="Y46" s="5"/>
      <c r="Z46" s="32"/>
    </row>
    <row r="47" spans="1:31" ht="22.5" customHeight="1">
      <c r="A47" s="32"/>
      <c r="B47" s="119" t="s">
        <v>37</v>
      </c>
      <c r="C47" s="119"/>
      <c r="D47" s="119" t="s">
        <v>38</v>
      </c>
      <c r="E47" s="119" t="s">
        <v>39</v>
      </c>
      <c r="F47" s="119"/>
      <c r="G47" s="119"/>
      <c r="H47" s="119"/>
      <c r="I47" s="119"/>
      <c r="J47" s="140">
        <f>T45</f>
        <v>0</v>
      </c>
      <c r="K47" s="141"/>
      <c r="L47" s="141"/>
      <c r="M47" s="141"/>
      <c r="N47" s="119" t="s">
        <v>21</v>
      </c>
      <c r="O47" s="142">
        <f>L45</f>
        <v>264.48</v>
      </c>
      <c r="P47" s="142"/>
      <c r="Q47" s="142"/>
      <c r="R47" s="152"/>
      <c r="S47" s="152"/>
      <c r="T47" s="152"/>
      <c r="U47" s="152"/>
      <c r="V47" s="152"/>
      <c r="W47" s="1"/>
      <c r="X47" s="1"/>
      <c r="Y47" s="119" t="s">
        <v>5</v>
      </c>
      <c r="AA47" s="142">
        <f>J47/O47</f>
        <v>0</v>
      </c>
      <c r="AB47" s="142"/>
      <c r="AC47" s="142"/>
      <c r="AD47" s="119" t="s">
        <v>34</v>
      </c>
      <c r="AE47" s="32"/>
    </row>
    <row r="48" spans="1:25" ht="22.5" customHeight="1">
      <c r="A48" s="32"/>
      <c r="B48" s="31" t="s">
        <v>1</v>
      </c>
      <c r="C48" s="31"/>
      <c r="D48" s="3" t="s">
        <v>5</v>
      </c>
      <c r="E48" s="3" t="s">
        <v>40</v>
      </c>
      <c r="F48" s="3"/>
      <c r="G48" s="3"/>
      <c r="H48" s="3"/>
      <c r="I48" s="3"/>
      <c r="J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32"/>
      <c r="Y48" s="32"/>
    </row>
    <row r="49" spans="1:31" ht="22.5" customHeight="1">
      <c r="A49" s="32"/>
      <c r="B49" s="3"/>
      <c r="C49" s="32"/>
      <c r="D49" s="3" t="s">
        <v>5</v>
      </c>
      <c r="E49" s="37">
        <f>X45</f>
        <v>238425</v>
      </c>
      <c r="F49" s="37"/>
      <c r="G49" s="37"/>
      <c r="H49" s="37"/>
      <c r="I49" s="39" t="s">
        <v>12</v>
      </c>
      <c r="J49" s="37">
        <f>AB45</f>
        <v>75741.71359999999</v>
      </c>
      <c r="K49" s="37"/>
      <c r="L49" s="37"/>
      <c r="M49" s="37"/>
      <c r="N49" s="69" t="s">
        <v>41</v>
      </c>
      <c r="O49" s="41">
        <f>L45*AA47^2</f>
        <v>0</v>
      </c>
      <c r="P49" s="41"/>
      <c r="Q49" s="6"/>
      <c r="R49" s="81"/>
      <c r="S49" s="81"/>
      <c r="T49" s="81"/>
      <c r="U49" s="81"/>
      <c r="V49" s="81"/>
      <c r="W49" s="81"/>
      <c r="X49" s="70"/>
      <c r="Y49" s="39" t="s">
        <v>5</v>
      </c>
      <c r="Z49" s="37">
        <f>E49+J49-O49</f>
        <v>314166.7136</v>
      </c>
      <c r="AA49" s="37"/>
      <c r="AB49" s="37"/>
      <c r="AC49" s="37"/>
      <c r="AD49" s="119" t="s">
        <v>314</v>
      </c>
      <c r="AE49" s="3"/>
    </row>
    <row r="50" spans="1:26" ht="22.5" customHeight="1">
      <c r="A50" s="32"/>
      <c r="B50" s="31" t="s">
        <v>2</v>
      </c>
      <c r="C50" s="31"/>
      <c r="D50" s="3" t="s">
        <v>5</v>
      </c>
      <c r="E50" s="3" t="s">
        <v>29</v>
      </c>
      <c r="F50" s="3"/>
      <c r="G50" s="3"/>
      <c r="H50" s="3"/>
      <c r="I50" s="3"/>
      <c r="J50" s="3"/>
      <c r="K50" s="32"/>
      <c r="L50" s="32"/>
      <c r="M50" s="32"/>
      <c r="N50" s="32"/>
      <c r="O50" s="3"/>
      <c r="P50" s="3"/>
      <c r="Q50" s="32"/>
      <c r="R50" s="32"/>
      <c r="S50" s="32"/>
      <c r="T50" s="3"/>
      <c r="U50" s="31"/>
      <c r="V50" s="33"/>
      <c r="W50" s="33"/>
      <c r="X50" s="33"/>
      <c r="Y50" s="3"/>
      <c r="Z50" s="3"/>
    </row>
    <row r="51" spans="1:26" ht="22.5" customHeight="1">
      <c r="A51" s="32"/>
      <c r="B51" s="3"/>
      <c r="C51" s="32"/>
      <c r="D51" s="3" t="s">
        <v>5</v>
      </c>
      <c r="E51" s="34">
        <f>Z33/10</f>
        <v>30</v>
      </c>
      <c r="F51" s="35"/>
      <c r="G51" s="35"/>
      <c r="H51" s="36" t="s">
        <v>23</v>
      </c>
      <c r="I51" s="37">
        <f>Z37/10</f>
        <v>2.2</v>
      </c>
      <c r="J51" s="35"/>
      <c r="K51" s="38" t="s">
        <v>15</v>
      </c>
      <c r="L51" s="32"/>
      <c r="M51" s="34">
        <f>Z34/10</f>
        <v>30</v>
      </c>
      <c r="N51" s="35"/>
      <c r="O51" s="35"/>
      <c r="P51" s="36" t="s">
        <v>23</v>
      </c>
      <c r="Q51" s="37">
        <f>Z39/10</f>
        <v>2.2</v>
      </c>
      <c r="R51" s="35"/>
      <c r="S51" s="38" t="s">
        <v>16</v>
      </c>
      <c r="T51" s="32"/>
      <c r="U51" s="32"/>
      <c r="V51" s="33"/>
      <c r="W51" s="33"/>
      <c r="X51" s="33"/>
      <c r="Y51" s="32"/>
      <c r="Z51" s="32"/>
    </row>
    <row r="52" spans="1:31" ht="22.5" customHeight="1">
      <c r="A52" s="32"/>
      <c r="B52" s="32"/>
      <c r="C52" s="32"/>
      <c r="D52" s="32"/>
      <c r="E52" s="32"/>
      <c r="F52" s="3" t="s">
        <v>12</v>
      </c>
      <c r="G52" s="37">
        <f>Z35/10</f>
        <v>82.8</v>
      </c>
      <c r="H52" s="35"/>
      <c r="I52" s="35"/>
      <c r="J52" s="3" t="s">
        <v>23</v>
      </c>
      <c r="K52" s="34">
        <f>Z38/10</f>
        <v>1.6</v>
      </c>
      <c r="L52" s="35"/>
      <c r="M52" s="35"/>
      <c r="N52" s="38" t="s">
        <v>16</v>
      </c>
      <c r="O52" s="32"/>
      <c r="P52" s="33"/>
      <c r="Q52" s="33"/>
      <c r="R52" s="33"/>
      <c r="S52" s="33"/>
      <c r="T52" s="33"/>
      <c r="U52" s="32"/>
      <c r="V52" s="32"/>
      <c r="W52" s="32"/>
      <c r="X52" s="32"/>
      <c r="Y52" s="3" t="s">
        <v>5</v>
      </c>
      <c r="Z52" s="37">
        <f>(E51^3*I51/12)+(M51^3*Q51/12)+(G52*K52^3/12)</f>
        <v>9928.262400000001</v>
      </c>
      <c r="AA52" s="35"/>
      <c r="AB52" s="35"/>
      <c r="AC52" s="35"/>
      <c r="AD52" s="119" t="s">
        <v>314</v>
      </c>
      <c r="AE52" s="3"/>
    </row>
    <row r="53" spans="1:26" ht="22.5" customHeight="1">
      <c r="A53" s="32"/>
      <c r="B53" s="143" t="s">
        <v>4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1"/>
      <c r="V53" s="33"/>
      <c r="W53" s="33"/>
      <c r="X53" s="33"/>
      <c r="Y53" s="3"/>
      <c r="Z53" s="32"/>
    </row>
    <row r="54" spans="1:26" ht="22.5" customHeight="1">
      <c r="A54" s="32"/>
      <c r="B54" s="31" t="s">
        <v>14</v>
      </c>
      <c r="C54" s="31"/>
      <c r="D54" s="3" t="s">
        <v>5</v>
      </c>
      <c r="E54" s="32" t="s">
        <v>17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"/>
    </row>
    <row r="55" spans="1:30" ht="22.5" customHeight="1">
      <c r="A55" s="32"/>
      <c r="B55" s="32"/>
      <c r="C55" s="32"/>
      <c r="D55" s="38" t="s">
        <v>18</v>
      </c>
      <c r="E55" s="37">
        <f>F42/10</f>
        <v>30</v>
      </c>
      <c r="F55" s="35"/>
      <c r="G55" s="35"/>
      <c r="H55" s="3" t="s">
        <v>13</v>
      </c>
      <c r="I55" s="34">
        <f>J42/10</f>
        <v>2.2</v>
      </c>
      <c r="J55" s="35"/>
      <c r="K55" s="35"/>
      <c r="L55" s="36" t="s">
        <v>24</v>
      </c>
      <c r="M55" s="37">
        <f>F43/10</f>
        <v>82.8</v>
      </c>
      <c r="N55" s="35"/>
      <c r="O55" s="35"/>
      <c r="P55" s="3" t="s">
        <v>13</v>
      </c>
      <c r="Q55" s="34">
        <f>J43/10</f>
        <v>1.6</v>
      </c>
      <c r="R55" s="35"/>
      <c r="S55" s="35"/>
      <c r="T55" s="32"/>
      <c r="U55" s="32"/>
      <c r="V55" s="32"/>
      <c r="W55" s="35"/>
      <c r="X55" s="3"/>
      <c r="Y55" s="32"/>
      <c r="Z55" s="32"/>
      <c r="AA55" s="32"/>
      <c r="AB55" s="32"/>
      <c r="AC55" s="32"/>
      <c r="AD55" s="32"/>
    </row>
    <row r="56" spans="1:31" ht="22.5" customHeight="1">
      <c r="A56" s="32"/>
      <c r="B56" s="32"/>
      <c r="C56" s="32"/>
      <c r="D56" s="32"/>
      <c r="E56" s="32" t="s">
        <v>12</v>
      </c>
      <c r="F56" s="37">
        <f>F44/10</f>
        <v>30</v>
      </c>
      <c r="G56" s="37"/>
      <c r="H56" s="37"/>
      <c r="I56" s="39" t="s">
        <v>13</v>
      </c>
      <c r="J56" s="34">
        <f>J44/10</f>
        <v>2.2</v>
      </c>
      <c r="K56" s="37"/>
      <c r="L56" s="37"/>
      <c r="M56" s="3" t="s">
        <v>22</v>
      </c>
      <c r="N56" s="3"/>
      <c r="O56" s="40">
        <v>3</v>
      </c>
      <c r="P56" s="40"/>
      <c r="Q56" s="32"/>
      <c r="R56" s="32"/>
      <c r="S56" s="32"/>
      <c r="T56" s="32"/>
      <c r="U56" s="32"/>
      <c r="V56" s="32"/>
      <c r="W56" s="32"/>
      <c r="X56" s="32"/>
      <c r="Y56" s="3" t="s">
        <v>5</v>
      </c>
      <c r="Z56" s="41">
        <f>(E55*I55^3+M55*Q55^3+F56*J56^3)/3</f>
        <v>326.0096000000001</v>
      </c>
      <c r="AA56" s="31"/>
      <c r="AB56" s="31"/>
      <c r="AC56" s="31"/>
      <c r="AD56" s="119" t="s">
        <v>314</v>
      </c>
      <c r="AE56" s="3"/>
    </row>
    <row r="57" spans="1:26" ht="22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</sheetData>
  <mergeCells count="120">
    <mergeCell ref="W3:X3"/>
    <mergeCell ref="W4:X4"/>
    <mergeCell ref="W5:X5"/>
    <mergeCell ref="W6:X6"/>
    <mergeCell ref="W7:X7"/>
    <mergeCell ref="W8:X8"/>
    <mergeCell ref="W9:X9"/>
    <mergeCell ref="B11:E11"/>
    <mergeCell ref="F11:K11"/>
    <mergeCell ref="L11:O11"/>
    <mergeCell ref="P11:S11"/>
    <mergeCell ref="T11:W11"/>
    <mergeCell ref="X11:AA11"/>
    <mergeCell ref="AB11:AF11"/>
    <mergeCell ref="AG11:AJ11"/>
    <mergeCell ref="B12:E12"/>
    <mergeCell ref="F12:H12"/>
    <mergeCell ref="J12:K12"/>
    <mergeCell ref="L12:O12"/>
    <mergeCell ref="P12:S12"/>
    <mergeCell ref="T12:W12"/>
    <mergeCell ref="X12:AA12"/>
    <mergeCell ref="AB12:AF12"/>
    <mergeCell ref="AG12:AJ12"/>
    <mergeCell ref="B13:E13"/>
    <mergeCell ref="F13:H13"/>
    <mergeCell ref="J13:K13"/>
    <mergeCell ref="L13:O13"/>
    <mergeCell ref="P13:S13"/>
    <mergeCell ref="T13:W13"/>
    <mergeCell ref="X13:AA13"/>
    <mergeCell ref="AB13:AF13"/>
    <mergeCell ref="AG13:AJ13"/>
    <mergeCell ref="T14:W14"/>
    <mergeCell ref="X14:AA14"/>
    <mergeCell ref="AB14:AF14"/>
    <mergeCell ref="B14:E14"/>
    <mergeCell ref="F14:H14"/>
    <mergeCell ref="J14:K14"/>
    <mergeCell ref="L14:O14"/>
    <mergeCell ref="AG14:AJ14"/>
    <mergeCell ref="B15:E15"/>
    <mergeCell ref="F15:K15"/>
    <mergeCell ref="L15:O15"/>
    <mergeCell ref="P15:S15"/>
    <mergeCell ref="T15:W15"/>
    <mergeCell ref="X15:AA15"/>
    <mergeCell ref="AB15:AF15"/>
    <mergeCell ref="AG15:AJ15"/>
    <mergeCell ref="P14:S14"/>
    <mergeCell ref="J17:M17"/>
    <mergeCell ref="O17:Q17"/>
    <mergeCell ref="AA17:AC17"/>
    <mergeCell ref="Z3:AB3"/>
    <mergeCell ref="Z4:AB4"/>
    <mergeCell ref="Z5:AB5"/>
    <mergeCell ref="Z6:AB6"/>
    <mergeCell ref="Z7:AB7"/>
    <mergeCell ref="Z8:AB8"/>
    <mergeCell ref="Z9:AB9"/>
    <mergeCell ref="W33:X33"/>
    <mergeCell ref="W34:X34"/>
    <mergeCell ref="W35:X35"/>
    <mergeCell ref="W36:X36"/>
    <mergeCell ref="W37:X37"/>
    <mergeCell ref="W38:X38"/>
    <mergeCell ref="W39:X39"/>
    <mergeCell ref="B41:E41"/>
    <mergeCell ref="F41:K41"/>
    <mergeCell ref="L41:O41"/>
    <mergeCell ref="P41:S41"/>
    <mergeCell ref="T41:W41"/>
    <mergeCell ref="X41:AA41"/>
    <mergeCell ref="AB41:AF41"/>
    <mergeCell ref="AG41:AJ41"/>
    <mergeCell ref="B42:E42"/>
    <mergeCell ref="F42:H42"/>
    <mergeCell ref="J42:K42"/>
    <mergeCell ref="L42:O42"/>
    <mergeCell ref="P42:S42"/>
    <mergeCell ref="T42:W42"/>
    <mergeCell ref="X42:AA42"/>
    <mergeCell ref="AB42:AF42"/>
    <mergeCell ref="AG42:AJ42"/>
    <mergeCell ref="B43:E43"/>
    <mergeCell ref="F43:H43"/>
    <mergeCell ref="J43:K43"/>
    <mergeCell ref="L43:O43"/>
    <mergeCell ref="P43:S43"/>
    <mergeCell ref="T43:W43"/>
    <mergeCell ref="X43:AA43"/>
    <mergeCell ref="AB43:AF43"/>
    <mergeCell ref="AG43:AJ43"/>
    <mergeCell ref="T44:W44"/>
    <mergeCell ref="X44:AA44"/>
    <mergeCell ref="AB44:AF44"/>
    <mergeCell ref="B44:E44"/>
    <mergeCell ref="F44:H44"/>
    <mergeCell ref="J44:K44"/>
    <mergeCell ref="L44:O44"/>
    <mergeCell ref="AG44:AJ44"/>
    <mergeCell ref="B45:E45"/>
    <mergeCell ref="F45:K45"/>
    <mergeCell ref="L45:O45"/>
    <mergeCell ref="P45:S45"/>
    <mergeCell ref="T45:W45"/>
    <mergeCell ref="X45:AA45"/>
    <mergeCell ref="AB45:AF45"/>
    <mergeCell ref="AG45:AJ45"/>
    <mergeCell ref="P44:S44"/>
    <mergeCell ref="J47:M47"/>
    <mergeCell ref="O47:Q47"/>
    <mergeCell ref="AA47:AC47"/>
    <mergeCell ref="Z33:AB33"/>
    <mergeCell ref="Z34:AB34"/>
    <mergeCell ref="Z35:AB35"/>
    <mergeCell ref="Z36:AB36"/>
    <mergeCell ref="Z37:AB37"/>
    <mergeCell ref="Z38:AB38"/>
    <mergeCell ref="Z39:AB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76"/>
  <sheetViews>
    <sheetView showGridLines="0" workbookViewId="0" topLeftCell="A31">
      <selection activeCell="A31" sqref="A1:IV16384"/>
    </sheetView>
  </sheetViews>
  <sheetFormatPr defaultColWidth="8.88671875" defaultRowHeight="19.5" customHeight="1"/>
  <cols>
    <col min="1" max="16384" width="1.77734375" style="1" customWidth="1"/>
  </cols>
  <sheetData>
    <row r="1" ht="19.5" customHeight="1">
      <c r="A1" s="86" t="s">
        <v>47</v>
      </c>
    </row>
    <row r="2" ht="19.5" customHeight="1">
      <c r="B2" s="76" t="s">
        <v>87</v>
      </c>
    </row>
    <row r="3" ht="19.5" customHeight="1">
      <c r="B3" s="76" t="s">
        <v>88</v>
      </c>
    </row>
    <row r="16" ht="19.5" customHeight="1">
      <c r="B16" s="76" t="s">
        <v>89</v>
      </c>
    </row>
    <row r="17" spans="4:36" ht="19.5" customHeight="1">
      <c r="D17" s="76" t="s">
        <v>90</v>
      </c>
      <c r="M17" s="108">
        <v>0.3</v>
      </c>
      <c r="N17" s="108"/>
      <c r="O17" s="108"/>
      <c r="P17" s="108"/>
      <c r="Q17" s="76" t="s">
        <v>91</v>
      </c>
      <c r="R17" s="108" t="s">
        <v>20</v>
      </c>
      <c r="S17" s="108"/>
      <c r="T17" s="153">
        <v>24.5</v>
      </c>
      <c r="U17" s="153"/>
      <c r="V17" s="153"/>
      <c r="W17" s="154" t="s">
        <v>92</v>
      </c>
      <c r="X17" s="154"/>
      <c r="Y17" s="154"/>
      <c r="AC17" s="76" t="s">
        <v>5</v>
      </c>
      <c r="AD17" s="108">
        <f>M17*T17</f>
        <v>7.35</v>
      </c>
      <c r="AE17" s="108"/>
      <c r="AF17" s="108"/>
      <c r="AG17" s="108"/>
      <c r="AH17" s="108" t="s">
        <v>93</v>
      </c>
      <c r="AI17" s="108"/>
      <c r="AJ17" s="108"/>
    </row>
    <row r="18" spans="4:13" ht="19.5" customHeight="1">
      <c r="D18" s="76" t="s">
        <v>94</v>
      </c>
      <c r="M18" s="76" t="s">
        <v>95</v>
      </c>
    </row>
    <row r="19" spans="4:36" ht="19.5" customHeight="1">
      <c r="D19" s="76" t="s">
        <v>96</v>
      </c>
      <c r="AD19" s="108">
        <v>11.5</v>
      </c>
      <c r="AE19" s="108"/>
      <c r="AF19" s="108"/>
      <c r="AG19" s="108"/>
      <c r="AH19" s="108" t="s">
        <v>97</v>
      </c>
      <c r="AI19" s="108"/>
      <c r="AJ19" s="108"/>
    </row>
    <row r="20" spans="4:34" ht="19.5" customHeight="1">
      <c r="D20" s="76" t="s">
        <v>98</v>
      </c>
      <c r="M20" s="76" t="s">
        <v>99</v>
      </c>
      <c r="AC20" s="88" t="s">
        <v>5</v>
      </c>
      <c r="AD20" s="108">
        <v>1.8</v>
      </c>
      <c r="AE20" s="108"/>
      <c r="AF20" s="108"/>
      <c r="AG20" s="108"/>
      <c r="AH20" s="76" t="s">
        <v>100</v>
      </c>
    </row>
    <row r="21" spans="4:34" ht="19.5" customHeight="1">
      <c r="D21" s="76" t="s">
        <v>101</v>
      </c>
      <c r="M21" s="76" t="s">
        <v>102</v>
      </c>
      <c r="AC21" s="88" t="s">
        <v>5</v>
      </c>
      <c r="AD21" s="108">
        <v>4.851</v>
      </c>
      <c r="AE21" s="108"/>
      <c r="AF21" s="108"/>
      <c r="AG21" s="108"/>
      <c r="AH21" s="76" t="s">
        <v>97</v>
      </c>
    </row>
    <row r="22" spans="4:34" ht="19.5" customHeight="1">
      <c r="D22" s="76" t="s">
        <v>103</v>
      </c>
      <c r="M22" s="76"/>
      <c r="AC22" s="88" t="s">
        <v>5</v>
      </c>
      <c r="AD22" s="108">
        <v>1</v>
      </c>
      <c r="AE22" s="108"/>
      <c r="AF22" s="108"/>
      <c r="AG22" s="108"/>
      <c r="AH22" s="76" t="s">
        <v>97</v>
      </c>
    </row>
    <row r="23" spans="4:34" ht="19.5" customHeight="1">
      <c r="D23" s="76" t="s">
        <v>104</v>
      </c>
      <c r="M23" s="76" t="s">
        <v>102</v>
      </c>
      <c r="AC23" s="88" t="s">
        <v>5</v>
      </c>
      <c r="AD23" s="108">
        <v>4.851</v>
      </c>
      <c r="AE23" s="108"/>
      <c r="AF23" s="108"/>
      <c r="AG23" s="108"/>
      <c r="AH23" s="76" t="s">
        <v>97</v>
      </c>
    </row>
    <row r="24" spans="4:34" ht="19.5" customHeight="1">
      <c r="D24" s="76" t="s">
        <v>105</v>
      </c>
      <c r="M24" s="76"/>
      <c r="AC24" s="88" t="s">
        <v>5</v>
      </c>
      <c r="AD24" s="108">
        <v>1</v>
      </c>
      <c r="AE24" s="108"/>
      <c r="AF24" s="108"/>
      <c r="AG24" s="108"/>
      <c r="AH24" s="76" t="s">
        <v>97</v>
      </c>
    </row>
    <row r="25" spans="4:34" ht="19.5" customHeight="1">
      <c r="D25" s="76" t="s">
        <v>106</v>
      </c>
      <c r="M25" s="76"/>
      <c r="AC25" s="88" t="s">
        <v>5</v>
      </c>
      <c r="AD25" s="108">
        <v>1</v>
      </c>
      <c r="AE25" s="108"/>
      <c r="AF25" s="108"/>
      <c r="AG25" s="108"/>
      <c r="AH25" s="76" t="s">
        <v>97</v>
      </c>
    </row>
    <row r="27" ht="19.5" customHeight="1">
      <c r="B27" s="76" t="s">
        <v>107</v>
      </c>
    </row>
    <row r="28" ht="19.5" customHeight="1">
      <c r="C28" s="76" t="s">
        <v>108</v>
      </c>
    </row>
    <row r="29" ht="19.5" customHeight="1">
      <c r="C29" s="76" t="s">
        <v>109</v>
      </c>
    </row>
    <row r="35" spans="4:9" ht="19.5" customHeight="1">
      <c r="D35" s="76" t="s">
        <v>110</v>
      </c>
      <c r="I35" s="76" t="s">
        <v>111</v>
      </c>
    </row>
    <row r="37" spans="2:4" ht="19.5" customHeight="1">
      <c r="B37" s="108" t="s">
        <v>112</v>
      </c>
      <c r="C37" s="108"/>
      <c r="D37" s="76" t="s">
        <v>113</v>
      </c>
    </row>
    <row r="38" spans="2:41" ht="19.5" customHeight="1">
      <c r="B38" s="110" t="s">
        <v>114</v>
      </c>
      <c r="C38" s="111"/>
      <c r="D38" s="112"/>
      <c r="E38" s="110" t="s">
        <v>115</v>
      </c>
      <c r="F38" s="111"/>
      <c r="G38" s="111"/>
      <c r="H38" s="112"/>
      <c r="I38" s="110" t="s">
        <v>116</v>
      </c>
      <c r="J38" s="111"/>
      <c r="K38" s="111"/>
      <c r="L38" s="112"/>
      <c r="M38" s="110" t="s">
        <v>117</v>
      </c>
      <c r="N38" s="111"/>
      <c r="O38" s="111"/>
      <c r="P38" s="112"/>
      <c r="Q38" s="110" t="s">
        <v>118</v>
      </c>
      <c r="R38" s="111"/>
      <c r="S38" s="111"/>
      <c r="T38" s="112"/>
      <c r="U38" s="110" t="s">
        <v>119</v>
      </c>
      <c r="V38" s="111"/>
      <c r="W38" s="111"/>
      <c r="X38" s="112"/>
      <c r="Y38" s="110" t="s">
        <v>120</v>
      </c>
      <c r="Z38" s="111"/>
      <c r="AA38" s="111"/>
      <c r="AB38" s="112"/>
      <c r="AC38" s="110" t="s">
        <v>121</v>
      </c>
      <c r="AD38" s="111"/>
      <c r="AE38" s="111"/>
      <c r="AF38" s="112"/>
      <c r="AG38" s="110" t="s">
        <v>122</v>
      </c>
      <c r="AH38" s="111"/>
      <c r="AI38" s="111"/>
      <c r="AJ38" s="111"/>
      <c r="AK38" s="112"/>
      <c r="AL38" s="110" t="s">
        <v>123</v>
      </c>
      <c r="AM38" s="111"/>
      <c r="AN38" s="111"/>
      <c r="AO38" s="112"/>
    </row>
    <row r="39" spans="2:41" ht="19.5" customHeight="1">
      <c r="B39" s="110" t="s">
        <v>53</v>
      </c>
      <c r="C39" s="111"/>
      <c r="D39" s="112"/>
      <c r="E39" s="113">
        <v>-50</v>
      </c>
      <c r="F39" s="114"/>
      <c r="G39" s="114"/>
      <c r="H39" s="115"/>
      <c r="I39" s="113">
        <v>72</v>
      </c>
      <c r="J39" s="114"/>
      <c r="K39" s="114"/>
      <c r="L39" s="115"/>
      <c r="M39" s="113">
        <v>88</v>
      </c>
      <c r="N39" s="114"/>
      <c r="O39" s="114"/>
      <c r="P39" s="115"/>
      <c r="Q39" s="113">
        <v>1017.910448</v>
      </c>
      <c r="R39" s="114"/>
      <c r="S39" s="114"/>
      <c r="T39" s="115"/>
      <c r="U39" s="113">
        <v>1182.089552</v>
      </c>
      <c r="V39" s="114"/>
      <c r="W39" s="114"/>
      <c r="X39" s="115"/>
      <c r="Y39" s="113">
        <v>800</v>
      </c>
      <c r="Z39" s="114"/>
      <c r="AA39" s="114"/>
      <c r="AB39" s="115"/>
      <c r="AC39" s="113">
        <v>488.888889</v>
      </c>
      <c r="AD39" s="114"/>
      <c r="AE39" s="114"/>
      <c r="AF39" s="115"/>
      <c r="AG39" s="113">
        <f aca="true" t="shared" si="0" ref="AG39:AG63">IF(E39&gt;=0,0.5*((E39+I39)*U39+(I39+M39)*Y39+M39*AC39),0.5*(E39*Q39+I39*U39+(I39+M39)*Y39+M39*AC39))</f>
        <v>102618.573788</v>
      </c>
      <c r="AH39" s="114"/>
      <c r="AI39" s="114"/>
      <c r="AJ39" s="114"/>
      <c r="AK39" s="115"/>
      <c r="AL39" s="110">
        <f>AG39*T17/10^6</f>
        <v>2.5141550578059997</v>
      </c>
      <c r="AM39" s="111"/>
      <c r="AN39" s="111"/>
      <c r="AO39" s="112"/>
    </row>
    <row r="40" spans="2:41" ht="19.5" customHeight="1">
      <c r="B40" s="110" t="s">
        <v>55</v>
      </c>
      <c r="C40" s="111"/>
      <c r="D40" s="112"/>
      <c r="E40" s="113">
        <v>-50</v>
      </c>
      <c r="F40" s="114"/>
      <c r="G40" s="114"/>
      <c r="H40" s="115"/>
      <c r="I40" s="113">
        <v>72</v>
      </c>
      <c r="J40" s="114"/>
      <c r="K40" s="114"/>
      <c r="L40" s="115"/>
      <c r="M40" s="113">
        <v>88</v>
      </c>
      <c r="N40" s="114"/>
      <c r="O40" s="114"/>
      <c r="P40" s="115"/>
      <c r="Q40" s="113">
        <v>1017.910448</v>
      </c>
      <c r="R40" s="114"/>
      <c r="S40" s="114"/>
      <c r="T40" s="115"/>
      <c r="U40" s="113">
        <v>1182.089552</v>
      </c>
      <c r="V40" s="114"/>
      <c r="W40" s="114"/>
      <c r="X40" s="115"/>
      <c r="Y40" s="113">
        <v>800</v>
      </c>
      <c r="Z40" s="114"/>
      <c r="AA40" s="114"/>
      <c r="AB40" s="115"/>
      <c r="AC40" s="113">
        <v>488.888889</v>
      </c>
      <c r="AD40" s="114"/>
      <c r="AE40" s="114"/>
      <c r="AF40" s="115"/>
      <c r="AG40" s="113">
        <f t="shared" si="0"/>
        <v>102618.573788</v>
      </c>
      <c r="AH40" s="114"/>
      <c r="AI40" s="114"/>
      <c r="AJ40" s="114"/>
      <c r="AK40" s="115"/>
      <c r="AL40" s="110">
        <f>AG40*T17/10^6</f>
        <v>2.5141550578059997</v>
      </c>
      <c r="AM40" s="111"/>
      <c r="AN40" s="111"/>
      <c r="AO40" s="112"/>
    </row>
    <row r="41" spans="2:41" ht="19.5" customHeight="1">
      <c r="B41" s="110" t="s">
        <v>56</v>
      </c>
      <c r="C41" s="111"/>
      <c r="D41" s="112"/>
      <c r="E41" s="113">
        <v>-50</v>
      </c>
      <c r="F41" s="114"/>
      <c r="G41" s="114"/>
      <c r="H41" s="115"/>
      <c r="I41" s="113">
        <v>72</v>
      </c>
      <c r="J41" s="114"/>
      <c r="K41" s="114"/>
      <c r="L41" s="115"/>
      <c r="M41" s="113">
        <v>88</v>
      </c>
      <c r="N41" s="114"/>
      <c r="O41" s="114"/>
      <c r="P41" s="115"/>
      <c r="Q41" s="113">
        <v>1017.910448</v>
      </c>
      <c r="R41" s="114"/>
      <c r="S41" s="114"/>
      <c r="T41" s="115"/>
      <c r="U41" s="113">
        <v>1182.089552</v>
      </c>
      <c r="V41" s="114"/>
      <c r="W41" s="114"/>
      <c r="X41" s="115"/>
      <c r="Y41" s="113">
        <v>800</v>
      </c>
      <c r="Z41" s="114"/>
      <c r="AA41" s="114"/>
      <c r="AB41" s="115"/>
      <c r="AC41" s="113">
        <v>488.888889</v>
      </c>
      <c r="AD41" s="114"/>
      <c r="AE41" s="114"/>
      <c r="AF41" s="115"/>
      <c r="AG41" s="113">
        <f t="shared" si="0"/>
        <v>102618.573788</v>
      </c>
      <c r="AH41" s="114"/>
      <c r="AI41" s="114"/>
      <c r="AJ41" s="114"/>
      <c r="AK41" s="115"/>
      <c r="AL41" s="110">
        <f>AG41*T17/10^6</f>
        <v>2.5141550578059997</v>
      </c>
      <c r="AM41" s="111"/>
      <c r="AN41" s="111"/>
      <c r="AO41" s="112"/>
    </row>
    <row r="42" spans="2:41" ht="19.5" customHeight="1">
      <c r="B42" s="110" t="s">
        <v>57</v>
      </c>
      <c r="C42" s="111"/>
      <c r="D42" s="112"/>
      <c r="E42" s="113">
        <v>-50</v>
      </c>
      <c r="F42" s="114"/>
      <c r="G42" s="114"/>
      <c r="H42" s="115"/>
      <c r="I42" s="113">
        <v>72</v>
      </c>
      <c r="J42" s="114"/>
      <c r="K42" s="114"/>
      <c r="L42" s="115"/>
      <c r="M42" s="113">
        <v>88</v>
      </c>
      <c r="N42" s="114"/>
      <c r="O42" s="114"/>
      <c r="P42" s="115"/>
      <c r="Q42" s="113">
        <v>1017.910448</v>
      </c>
      <c r="R42" s="114"/>
      <c r="S42" s="114"/>
      <c r="T42" s="115"/>
      <c r="U42" s="113">
        <v>1182.089552</v>
      </c>
      <c r="V42" s="114"/>
      <c r="W42" s="114"/>
      <c r="X42" s="115"/>
      <c r="Y42" s="113">
        <v>800</v>
      </c>
      <c r="Z42" s="114"/>
      <c r="AA42" s="114"/>
      <c r="AB42" s="115"/>
      <c r="AC42" s="113">
        <v>488.888889</v>
      </c>
      <c r="AD42" s="114"/>
      <c r="AE42" s="114"/>
      <c r="AF42" s="115"/>
      <c r="AG42" s="113">
        <f t="shared" si="0"/>
        <v>102618.573788</v>
      </c>
      <c r="AH42" s="114"/>
      <c r="AI42" s="114"/>
      <c r="AJ42" s="114"/>
      <c r="AK42" s="115"/>
      <c r="AL42" s="110">
        <f>AG42*T17/10^6</f>
        <v>2.5141550578059997</v>
      </c>
      <c r="AM42" s="111"/>
      <c r="AN42" s="111"/>
      <c r="AO42" s="112"/>
    </row>
    <row r="43" spans="2:41" ht="19.5" customHeight="1">
      <c r="B43" s="110" t="s">
        <v>58</v>
      </c>
      <c r="C43" s="111"/>
      <c r="D43" s="112"/>
      <c r="E43" s="113">
        <v>-50</v>
      </c>
      <c r="F43" s="114"/>
      <c r="G43" s="114"/>
      <c r="H43" s="115"/>
      <c r="I43" s="113">
        <v>72</v>
      </c>
      <c r="J43" s="114"/>
      <c r="K43" s="114"/>
      <c r="L43" s="115"/>
      <c r="M43" s="113">
        <v>88</v>
      </c>
      <c r="N43" s="114"/>
      <c r="O43" s="114"/>
      <c r="P43" s="115"/>
      <c r="Q43" s="113">
        <v>1017.910448</v>
      </c>
      <c r="R43" s="114"/>
      <c r="S43" s="114"/>
      <c r="T43" s="115"/>
      <c r="U43" s="113">
        <v>1182.089552</v>
      </c>
      <c r="V43" s="114"/>
      <c r="W43" s="114"/>
      <c r="X43" s="115"/>
      <c r="Y43" s="113">
        <v>800</v>
      </c>
      <c r="Z43" s="114"/>
      <c r="AA43" s="114"/>
      <c r="AB43" s="115"/>
      <c r="AC43" s="113">
        <v>488.888889</v>
      </c>
      <c r="AD43" s="114"/>
      <c r="AE43" s="114"/>
      <c r="AF43" s="115"/>
      <c r="AG43" s="113">
        <f t="shared" si="0"/>
        <v>102618.573788</v>
      </c>
      <c r="AH43" s="114"/>
      <c r="AI43" s="114"/>
      <c r="AJ43" s="114"/>
      <c r="AK43" s="115"/>
      <c r="AL43" s="110">
        <f>AG43*T17/10^6</f>
        <v>2.5141550578059997</v>
      </c>
      <c r="AM43" s="111"/>
      <c r="AN43" s="111"/>
      <c r="AO43" s="112"/>
    </row>
    <row r="44" spans="2:41" ht="19.5" customHeight="1">
      <c r="B44" s="110" t="s">
        <v>59</v>
      </c>
      <c r="C44" s="111"/>
      <c r="D44" s="112"/>
      <c r="E44" s="113">
        <v>-50</v>
      </c>
      <c r="F44" s="114"/>
      <c r="G44" s="114"/>
      <c r="H44" s="115"/>
      <c r="I44" s="113">
        <v>72</v>
      </c>
      <c r="J44" s="114"/>
      <c r="K44" s="114"/>
      <c r="L44" s="115"/>
      <c r="M44" s="113">
        <v>88</v>
      </c>
      <c r="N44" s="114"/>
      <c r="O44" s="114"/>
      <c r="P44" s="115"/>
      <c r="Q44" s="113">
        <v>1017.910448</v>
      </c>
      <c r="R44" s="114"/>
      <c r="S44" s="114"/>
      <c r="T44" s="115"/>
      <c r="U44" s="113">
        <v>1182.089552</v>
      </c>
      <c r="V44" s="114"/>
      <c r="W44" s="114"/>
      <c r="X44" s="115"/>
      <c r="Y44" s="113">
        <v>800</v>
      </c>
      <c r="Z44" s="114"/>
      <c r="AA44" s="114"/>
      <c r="AB44" s="115"/>
      <c r="AC44" s="113">
        <v>488.888889</v>
      </c>
      <c r="AD44" s="114"/>
      <c r="AE44" s="114"/>
      <c r="AF44" s="115"/>
      <c r="AG44" s="113">
        <f t="shared" si="0"/>
        <v>102618.573788</v>
      </c>
      <c r="AH44" s="114"/>
      <c r="AI44" s="114"/>
      <c r="AJ44" s="114"/>
      <c r="AK44" s="115"/>
      <c r="AL44" s="110">
        <f>AG44*T17/10^6</f>
        <v>2.5141550578059997</v>
      </c>
      <c r="AM44" s="111"/>
      <c r="AN44" s="111"/>
      <c r="AO44" s="112"/>
    </row>
    <row r="45" spans="2:41" ht="19.5" customHeight="1">
      <c r="B45" s="110" t="s">
        <v>60</v>
      </c>
      <c r="C45" s="111"/>
      <c r="D45" s="112"/>
      <c r="E45" s="113">
        <v>-50</v>
      </c>
      <c r="F45" s="114"/>
      <c r="G45" s="114"/>
      <c r="H45" s="115"/>
      <c r="I45" s="113">
        <v>72</v>
      </c>
      <c r="J45" s="114"/>
      <c r="K45" s="114"/>
      <c r="L45" s="115"/>
      <c r="M45" s="113">
        <v>88</v>
      </c>
      <c r="N45" s="114"/>
      <c r="O45" s="114"/>
      <c r="P45" s="115"/>
      <c r="Q45" s="113">
        <v>1017.910448</v>
      </c>
      <c r="R45" s="114"/>
      <c r="S45" s="114"/>
      <c r="T45" s="115"/>
      <c r="U45" s="113">
        <v>1182.089552</v>
      </c>
      <c r="V45" s="114"/>
      <c r="W45" s="114"/>
      <c r="X45" s="115"/>
      <c r="Y45" s="113">
        <v>800</v>
      </c>
      <c r="Z45" s="114"/>
      <c r="AA45" s="114"/>
      <c r="AB45" s="115"/>
      <c r="AC45" s="113">
        <v>488.888889</v>
      </c>
      <c r="AD45" s="114"/>
      <c r="AE45" s="114"/>
      <c r="AF45" s="115"/>
      <c r="AG45" s="113">
        <f t="shared" si="0"/>
        <v>102618.573788</v>
      </c>
      <c r="AH45" s="114"/>
      <c r="AI45" s="114"/>
      <c r="AJ45" s="114"/>
      <c r="AK45" s="115"/>
      <c r="AL45" s="110">
        <f>AG45*T17/10^6</f>
        <v>2.5141550578059997</v>
      </c>
      <c r="AM45" s="111"/>
      <c r="AN45" s="111"/>
      <c r="AO45" s="112"/>
    </row>
    <row r="46" spans="2:41" ht="19.5" customHeight="1">
      <c r="B46" s="110" t="s">
        <v>62</v>
      </c>
      <c r="C46" s="111"/>
      <c r="D46" s="112"/>
      <c r="E46" s="113">
        <v>-50</v>
      </c>
      <c r="F46" s="114"/>
      <c r="G46" s="114"/>
      <c r="H46" s="115"/>
      <c r="I46" s="113">
        <v>72</v>
      </c>
      <c r="J46" s="114"/>
      <c r="K46" s="114"/>
      <c r="L46" s="115"/>
      <c r="M46" s="113">
        <v>88</v>
      </c>
      <c r="N46" s="114"/>
      <c r="O46" s="114"/>
      <c r="P46" s="115"/>
      <c r="Q46" s="113">
        <v>1017.910448</v>
      </c>
      <c r="R46" s="114"/>
      <c r="S46" s="114"/>
      <c r="T46" s="115"/>
      <c r="U46" s="113">
        <v>1182.089552</v>
      </c>
      <c r="V46" s="114"/>
      <c r="W46" s="114"/>
      <c r="X46" s="115"/>
      <c r="Y46" s="113">
        <v>800</v>
      </c>
      <c r="Z46" s="114"/>
      <c r="AA46" s="114"/>
      <c r="AB46" s="115"/>
      <c r="AC46" s="113">
        <v>488.888889</v>
      </c>
      <c r="AD46" s="114"/>
      <c r="AE46" s="114"/>
      <c r="AF46" s="115"/>
      <c r="AG46" s="113">
        <f t="shared" si="0"/>
        <v>102618.573788</v>
      </c>
      <c r="AH46" s="114"/>
      <c r="AI46" s="114"/>
      <c r="AJ46" s="114"/>
      <c r="AK46" s="115"/>
      <c r="AL46" s="110">
        <f>AG46*T17/10^6</f>
        <v>2.5141550578059997</v>
      </c>
      <c r="AM46" s="111"/>
      <c r="AN46" s="111"/>
      <c r="AO46" s="112"/>
    </row>
    <row r="47" spans="2:41" ht="19.5" customHeight="1">
      <c r="B47" s="110" t="s">
        <v>63</v>
      </c>
      <c r="C47" s="111"/>
      <c r="D47" s="112"/>
      <c r="E47" s="113">
        <v>-50</v>
      </c>
      <c r="F47" s="114"/>
      <c r="G47" s="114"/>
      <c r="H47" s="115"/>
      <c r="I47" s="113">
        <v>72</v>
      </c>
      <c r="J47" s="114"/>
      <c r="K47" s="114"/>
      <c r="L47" s="115"/>
      <c r="M47" s="113">
        <v>88</v>
      </c>
      <c r="N47" s="114"/>
      <c r="O47" s="114"/>
      <c r="P47" s="115"/>
      <c r="Q47" s="113">
        <v>1017.910448</v>
      </c>
      <c r="R47" s="114"/>
      <c r="S47" s="114"/>
      <c r="T47" s="115"/>
      <c r="U47" s="113">
        <v>1182.089552</v>
      </c>
      <c r="V47" s="114"/>
      <c r="W47" s="114"/>
      <c r="X47" s="115"/>
      <c r="Y47" s="113">
        <v>800</v>
      </c>
      <c r="Z47" s="114"/>
      <c r="AA47" s="114"/>
      <c r="AB47" s="115"/>
      <c r="AC47" s="113">
        <v>488.888889</v>
      </c>
      <c r="AD47" s="114"/>
      <c r="AE47" s="114"/>
      <c r="AF47" s="115"/>
      <c r="AG47" s="113">
        <f t="shared" si="0"/>
        <v>102618.573788</v>
      </c>
      <c r="AH47" s="114"/>
      <c r="AI47" s="114"/>
      <c r="AJ47" s="114"/>
      <c r="AK47" s="115"/>
      <c r="AL47" s="110">
        <f>AG47*T17/10^6</f>
        <v>2.5141550578059997</v>
      </c>
      <c r="AM47" s="111"/>
      <c r="AN47" s="111"/>
      <c r="AO47" s="112"/>
    </row>
    <row r="48" spans="2:41" ht="19.5" customHeight="1">
      <c r="B48" s="110" t="s">
        <v>64</v>
      </c>
      <c r="C48" s="111"/>
      <c r="D48" s="112"/>
      <c r="E48" s="113">
        <v>-50</v>
      </c>
      <c r="F48" s="114"/>
      <c r="G48" s="114"/>
      <c r="H48" s="115"/>
      <c r="I48" s="113">
        <v>72</v>
      </c>
      <c r="J48" s="114"/>
      <c r="K48" s="114"/>
      <c r="L48" s="115"/>
      <c r="M48" s="113">
        <v>88</v>
      </c>
      <c r="N48" s="114"/>
      <c r="O48" s="114"/>
      <c r="P48" s="115"/>
      <c r="Q48" s="113">
        <v>1017.910448</v>
      </c>
      <c r="R48" s="114"/>
      <c r="S48" s="114"/>
      <c r="T48" s="115"/>
      <c r="U48" s="113">
        <v>1182.089552</v>
      </c>
      <c r="V48" s="114"/>
      <c r="W48" s="114"/>
      <c r="X48" s="115"/>
      <c r="Y48" s="113">
        <v>800</v>
      </c>
      <c r="Z48" s="114"/>
      <c r="AA48" s="114"/>
      <c r="AB48" s="115"/>
      <c r="AC48" s="113">
        <v>488.888889</v>
      </c>
      <c r="AD48" s="114"/>
      <c r="AE48" s="114"/>
      <c r="AF48" s="115"/>
      <c r="AG48" s="113">
        <f t="shared" si="0"/>
        <v>102618.573788</v>
      </c>
      <c r="AH48" s="114"/>
      <c r="AI48" s="114"/>
      <c r="AJ48" s="114"/>
      <c r="AK48" s="115"/>
      <c r="AL48" s="110">
        <f>AG48*T17/10^6</f>
        <v>2.5141550578059997</v>
      </c>
      <c r="AM48" s="111"/>
      <c r="AN48" s="111"/>
      <c r="AO48" s="112"/>
    </row>
    <row r="49" spans="2:41" ht="19.5" customHeight="1">
      <c r="B49" s="110" t="s">
        <v>65</v>
      </c>
      <c r="C49" s="111"/>
      <c r="D49" s="112"/>
      <c r="E49" s="113">
        <v>-50</v>
      </c>
      <c r="F49" s="114"/>
      <c r="G49" s="114"/>
      <c r="H49" s="115"/>
      <c r="I49" s="113">
        <v>72</v>
      </c>
      <c r="J49" s="114"/>
      <c r="K49" s="114"/>
      <c r="L49" s="115"/>
      <c r="M49" s="113">
        <v>88</v>
      </c>
      <c r="N49" s="114"/>
      <c r="O49" s="114"/>
      <c r="P49" s="115"/>
      <c r="Q49" s="113">
        <v>1017.910448</v>
      </c>
      <c r="R49" s="114"/>
      <c r="S49" s="114"/>
      <c r="T49" s="115"/>
      <c r="U49" s="113">
        <v>1182.089552</v>
      </c>
      <c r="V49" s="114"/>
      <c r="W49" s="114"/>
      <c r="X49" s="115"/>
      <c r="Y49" s="113">
        <v>800</v>
      </c>
      <c r="Z49" s="114"/>
      <c r="AA49" s="114"/>
      <c r="AB49" s="115"/>
      <c r="AC49" s="113">
        <v>488.888889</v>
      </c>
      <c r="AD49" s="114"/>
      <c r="AE49" s="114"/>
      <c r="AF49" s="115"/>
      <c r="AG49" s="113">
        <f t="shared" si="0"/>
        <v>102618.573788</v>
      </c>
      <c r="AH49" s="114"/>
      <c r="AI49" s="114"/>
      <c r="AJ49" s="114"/>
      <c r="AK49" s="115"/>
      <c r="AL49" s="110">
        <f>AG49*T17/10^6</f>
        <v>2.5141550578059997</v>
      </c>
      <c r="AM49" s="111"/>
      <c r="AN49" s="111"/>
      <c r="AO49" s="112"/>
    </row>
    <row r="50" spans="2:41" ht="19.5" customHeight="1">
      <c r="B50" s="110" t="s">
        <v>66</v>
      </c>
      <c r="C50" s="111"/>
      <c r="D50" s="112"/>
      <c r="E50" s="113">
        <v>-50</v>
      </c>
      <c r="F50" s="114"/>
      <c r="G50" s="114"/>
      <c r="H50" s="115"/>
      <c r="I50" s="113">
        <v>72</v>
      </c>
      <c r="J50" s="114"/>
      <c r="K50" s="114"/>
      <c r="L50" s="115"/>
      <c r="M50" s="113">
        <v>88</v>
      </c>
      <c r="N50" s="114"/>
      <c r="O50" s="114"/>
      <c r="P50" s="115"/>
      <c r="Q50" s="113">
        <v>1017.910448</v>
      </c>
      <c r="R50" s="114"/>
      <c r="S50" s="114"/>
      <c r="T50" s="115"/>
      <c r="U50" s="113">
        <v>1182.089552</v>
      </c>
      <c r="V50" s="114"/>
      <c r="W50" s="114"/>
      <c r="X50" s="115"/>
      <c r="Y50" s="113">
        <v>800</v>
      </c>
      <c r="Z50" s="114"/>
      <c r="AA50" s="114"/>
      <c r="AB50" s="115"/>
      <c r="AC50" s="113">
        <v>488.888889</v>
      </c>
      <c r="AD50" s="114"/>
      <c r="AE50" s="114"/>
      <c r="AF50" s="115"/>
      <c r="AG50" s="113">
        <f t="shared" si="0"/>
        <v>102618.573788</v>
      </c>
      <c r="AH50" s="114"/>
      <c r="AI50" s="114"/>
      <c r="AJ50" s="114"/>
      <c r="AK50" s="115"/>
      <c r="AL50" s="110">
        <f>AG50*T17/10^6</f>
        <v>2.5141550578059997</v>
      </c>
      <c r="AM50" s="111"/>
      <c r="AN50" s="111"/>
      <c r="AO50" s="112"/>
    </row>
    <row r="51" spans="2:41" ht="19.5" customHeight="1">
      <c r="B51" s="110" t="s">
        <v>67</v>
      </c>
      <c r="C51" s="111"/>
      <c r="D51" s="112"/>
      <c r="E51" s="113">
        <v>-50</v>
      </c>
      <c r="F51" s="114"/>
      <c r="G51" s="114"/>
      <c r="H51" s="115"/>
      <c r="I51" s="113">
        <v>72</v>
      </c>
      <c r="J51" s="114"/>
      <c r="K51" s="114"/>
      <c r="L51" s="115"/>
      <c r="M51" s="113">
        <v>88</v>
      </c>
      <c r="N51" s="114"/>
      <c r="O51" s="114"/>
      <c r="P51" s="115"/>
      <c r="Q51" s="113">
        <v>1017.910448</v>
      </c>
      <c r="R51" s="114"/>
      <c r="S51" s="114"/>
      <c r="T51" s="115"/>
      <c r="U51" s="113">
        <v>1182.089552</v>
      </c>
      <c r="V51" s="114"/>
      <c r="W51" s="114"/>
      <c r="X51" s="115"/>
      <c r="Y51" s="113">
        <v>800</v>
      </c>
      <c r="Z51" s="114"/>
      <c r="AA51" s="114"/>
      <c r="AB51" s="115"/>
      <c r="AC51" s="113">
        <v>488.888889</v>
      </c>
      <c r="AD51" s="114"/>
      <c r="AE51" s="114"/>
      <c r="AF51" s="115"/>
      <c r="AG51" s="113">
        <f t="shared" si="0"/>
        <v>102618.573788</v>
      </c>
      <c r="AH51" s="114"/>
      <c r="AI51" s="114"/>
      <c r="AJ51" s="114"/>
      <c r="AK51" s="115"/>
      <c r="AL51" s="110">
        <f>AG51*T17/10^6</f>
        <v>2.5141550578059997</v>
      </c>
      <c r="AM51" s="111"/>
      <c r="AN51" s="111"/>
      <c r="AO51" s="112"/>
    </row>
    <row r="52" spans="2:41" ht="19.5" customHeight="1">
      <c r="B52" s="110" t="s">
        <v>68</v>
      </c>
      <c r="C52" s="111"/>
      <c r="D52" s="112"/>
      <c r="E52" s="113">
        <v>-50</v>
      </c>
      <c r="F52" s="114"/>
      <c r="G52" s="114"/>
      <c r="H52" s="115"/>
      <c r="I52" s="113">
        <v>72</v>
      </c>
      <c r="J52" s="114"/>
      <c r="K52" s="114"/>
      <c r="L52" s="115"/>
      <c r="M52" s="113">
        <v>88</v>
      </c>
      <c r="N52" s="114"/>
      <c r="O52" s="114"/>
      <c r="P52" s="115"/>
      <c r="Q52" s="113">
        <v>1017.910448</v>
      </c>
      <c r="R52" s="114"/>
      <c r="S52" s="114"/>
      <c r="T52" s="115"/>
      <c r="U52" s="113">
        <v>1182.089552</v>
      </c>
      <c r="V52" s="114"/>
      <c r="W52" s="114"/>
      <c r="X52" s="115"/>
      <c r="Y52" s="113">
        <v>800</v>
      </c>
      <c r="Z52" s="114"/>
      <c r="AA52" s="114"/>
      <c r="AB52" s="115"/>
      <c r="AC52" s="113">
        <v>488.888889</v>
      </c>
      <c r="AD52" s="114"/>
      <c r="AE52" s="114"/>
      <c r="AF52" s="115"/>
      <c r="AG52" s="113">
        <f t="shared" si="0"/>
        <v>102618.573788</v>
      </c>
      <c r="AH52" s="114"/>
      <c r="AI52" s="114"/>
      <c r="AJ52" s="114"/>
      <c r="AK52" s="115"/>
      <c r="AL52" s="110">
        <f>AG52*T17/10^6</f>
        <v>2.5141550578059997</v>
      </c>
      <c r="AM52" s="111"/>
      <c r="AN52" s="111"/>
      <c r="AO52" s="112"/>
    </row>
    <row r="53" spans="2:41" ht="19.5" customHeight="1">
      <c r="B53" s="110" t="s">
        <v>69</v>
      </c>
      <c r="C53" s="111"/>
      <c r="D53" s="112"/>
      <c r="E53" s="113">
        <v>-50</v>
      </c>
      <c r="F53" s="114"/>
      <c r="G53" s="114"/>
      <c r="H53" s="115"/>
      <c r="I53" s="113">
        <v>72</v>
      </c>
      <c r="J53" s="114"/>
      <c r="K53" s="114"/>
      <c r="L53" s="115"/>
      <c r="M53" s="113">
        <v>88</v>
      </c>
      <c r="N53" s="114"/>
      <c r="O53" s="114"/>
      <c r="P53" s="115"/>
      <c r="Q53" s="113">
        <v>1017.910448</v>
      </c>
      <c r="R53" s="114"/>
      <c r="S53" s="114"/>
      <c r="T53" s="115"/>
      <c r="U53" s="113">
        <v>1182.089552</v>
      </c>
      <c r="V53" s="114"/>
      <c r="W53" s="114"/>
      <c r="X53" s="115"/>
      <c r="Y53" s="113">
        <v>800</v>
      </c>
      <c r="Z53" s="114"/>
      <c r="AA53" s="114"/>
      <c r="AB53" s="115"/>
      <c r="AC53" s="113">
        <v>488.888889</v>
      </c>
      <c r="AD53" s="114"/>
      <c r="AE53" s="114"/>
      <c r="AF53" s="115"/>
      <c r="AG53" s="113">
        <f t="shared" si="0"/>
        <v>102618.573788</v>
      </c>
      <c r="AH53" s="114"/>
      <c r="AI53" s="114"/>
      <c r="AJ53" s="114"/>
      <c r="AK53" s="115"/>
      <c r="AL53" s="110">
        <f>AG53*T17/10^6</f>
        <v>2.5141550578059997</v>
      </c>
      <c r="AM53" s="111"/>
      <c r="AN53" s="111"/>
      <c r="AO53" s="112"/>
    </row>
    <row r="54" spans="2:41" ht="19.5" customHeight="1">
      <c r="B54" s="110" t="s">
        <v>70</v>
      </c>
      <c r="C54" s="111"/>
      <c r="D54" s="112"/>
      <c r="E54" s="113">
        <v>-50</v>
      </c>
      <c r="F54" s="114"/>
      <c r="G54" s="114"/>
      <c r="H54" s="115"/>
      <c r="I54" s="113">
        <v>72</v>
      </c>
      <c r="J54" s="114"/>
      <c r="K54" s="114"/>
      <c r="L54" s="115"/>
      <c r="M54" s="113">
        <v>88</v>
      </c>
      <c r="N54" s="114"/>
      <c r="O54" s="114"/>
      <c r="P54" s="115"/>
      <c r="Q54" s="113">
        <v>1017.910448</v>
      </c>
      <c r="R54" s="114"/>
      <c r="S54" s="114"/>
      <c r="T54" s="115"/>
      <c r="U54" s="113">
        <v>1182.089552</v>
      </c>
      <c r="V54" s="114"/>
      <c r="W54" s="114"/>
      <c r="X54" s="115"/>
      <c r="Y54" s="113">
        <v>800</v>
      </c>
      <c r="Z54" s="114"/>
      <c r="AA54" s="114"/>
      <c r="AB54" s="115"/>
      <c r="AC54" s="113">
        <v>488.888889</v>
      </c>
      <c r="AD54" s="114"/>
      <c r="AE54" s="114"/>
      <c r="AF54" s="115"/>
      <c r="AG54" s="113">
        <f t="shared" si="0"/>
        <v>102618.573788</v>
      </c>
      <c r="AH54" s="114"/>
      <c r="AI54" s="114"/>
      <c r="AJ54" s="114"/>
      <c r="AK54" s="115"/>
      <c r="AL54" s="110">
        <f>AG54*T17/10^6</f>
        <v>2.5141550578059997</v>
      </c>
      <c r="AM54" s="111"/>
      <c r="AN54" s="111"/>
      <c r="AO54" s="112"/>
    </row>
    <row r="55" spans="2:41" ht="19.5" customHeight="1">
      <c r="B55" s="110" t="s">
        <v>71</v>
      </c>
      <c r="C55" s="111"/>
      <c r="D55" s="112"/>
      <c r="E55" s="113">
        <v>-50</v>
      </c>
      <c r="F55" s="114"/>
      <c r="G55" s="114"/>
      <c r="H55" s="115"/>
      <c r="I55" s="113">
        <v>72</v>
      </c>
      <c r="J55" s="114"/>
      <c r="K55" s="114"/>
      <c r="L55" s="115"/>
      <c r="M55" s="113">
        <v>88</v>
      </c>
      <c r="N55" s="114"/>
      <c r="O55" s="114"/>
      <c r="P55" s="115"/>
      <c r="Q55" s="113">
        <v>1017.910448</v>
      </c>
      <c r="R55" s="114"/>
      <c r="S55" s="114"/>
      <c r="T55" s="115"/>
      <c r="U55" s="113">
        <v>1182.089552</v>
      </c>
      <c r="V55" s="114"/>
      <c r="W55" s="114"/>
      <c r="X55" s="115"/>
      <c r="Y55" s="113">
        <v>800</v>
      </c>
      <c r="Z55" s="114"/>
      <c r="AA55" s="114"/>
      <c r="AB55" s="115"/>
      <c r="AC55" s="113">
        <v>488.888889</v>
      </c>
      <c r="AD55" s="114"/>
      <c r="AE55" s="114"/>
      <c r="AF55" s="115"/>
      <c r="AG55" s="113">
        <f t="shared" si="0"/>
        <v>102618.573788</v>
      </c>
      <c r="AH55" s="114"/>
      <c r="AI55" s="114"/>
      <c r="AJ55" s="114"/>
      <c r="AK55" s="115"/>
      <c r="AL55" s="110">
        <f>AG55*T17/10^6</f>
        <v>2.5141550578059997</v>
      </c>
      <c r="AM55" s="111"/>
      <c r="AN55" s="111"/>
      <c r="AO55" s="112"/>
    </row>
    <row r="56" spans="2:41" ht="19.5" customHeight="1">
      <c r="B56" s="110" t="s">
        <v>72</v>
      </c>
      <c r="C56" s="111"/>
      <c r="D56" s="112"/>
      <c r="E56" s="113">
        <v>-50</v>
      </c>
      <c r="F56" s="114"/>
      <c r="G56" s="114"/>
      <c r="H56" s="115"/>
      <c r="I56" s="113">
        <v>72</v>
      </c>
      <c r="J56" s="114"/>
      <c r="K56" s="114"/>
      <c r="L56" s="115"/>
      <c r="M56" s="113">
        <v>88</v>
      </c>
      <c r="N56" s="114"/>
      <c r="O56" s="114"/>
      <c r="P56" s="115"/>
      <c r="Q56" s="113">
        <v>1017.910448</v>
      </c>
      <c r="R56" s="114"/>
      <c r="S56" s="114"/>
      <c r="T56" s="115"/>
      <c r="U56" s="113">
        <v>1182.089552</v>
      </c>
      <c r="V56" s="114"/>
      <c r="W56" s="114"/>
      <c r="X56" s="115"/>
      <c r="Y56" s="113">
        <v>800</v>
      </c>
      <c r="Z56" s="114"/>
      <c r="AA56" s="114"/>
      <c r="AB56" s="115"/>
      <c r="AC56" s="113">
        <v>488.888889</v>
      </c>
      <c r="AD56" s="114"/>
      <c r="AE56" s="114"/>
      <c r="AF56" s="115"/>
      <c r="AG56" s="113">
        <f t="shared" si="0"/>
        <v>102618.573788</v>
      </c>
      <c r="AH56" s="114"/>
      <c r="AI56" s="114"/>
      <c r="AJ56" s="114"/>
      <c r="AK56" s="115"/>
      <c r="AL56" s="110">
        <f>AG56*T17/10^6</f>
        <v>2.5141550578059997</v>
      </c>
      <c r="AM56" s="111"/>
      <c r="AN56" s="111"/>
      <c r="AO56" s="112"/>
    </row>
    <row r="57" spans="2:41" ht="19.5" customHeight="1">
      <c r="B57" s="110" t="s">
        <v>73</v>
      </c>
      <c r="C57" s="111"/>
      <c r="D57" s="112"/>
      <c r="E57" s="113">
        <v>-50</v>
      </c>
      <c r="F57" s="114"/>
      <c r="G57" s="114"/>
      <c r="H57" s="115"/>
      <c r="I57" s="113">
        <v>72</v>
      </c>
      <c r="J57" s="114"/>
      <c r="K57" s="114"/>
      <c r="L57" s="115"/>
      <c r="M57" s="113">
        <v>88</v>
      </c>
      <c r="N57" s="114"/>
      <c r="O57" s="114"/>
      <c r="P57" s="115"/>
      <c r="Q57" s="113">
        <v>1017.910448</v>
      </c>
      <c r="R57" s="114"/>
      <c r="S57" s="114"/>
      <c r="T57" s="115"/>
      <c r="U57" s="113">
        <v>1182.089552</v>
      </c>
      <c r="V57" s="114"/>
      <c r="W57" s="114"/>
      <c r="X57" s="115"/>
      <c r="Y57" s="113">
        <v>800</v>
      </c>
      <c r="Z57" s="114"/>
      <c r="AA57" s="114"/>
      <c r="AB57" s="115"/>
      <c r="AC57" s="113">
        <v>488.888889</v>
      </c>
      <c r="AD57" s="114"/>
      <c r="AE57" s="114"/>
      <c r="AF57" s="115"/>
      <c r="AG57" s="113">
        <f t="shared" si="0"/>
        <v>102618.573788</v>
      </c>
      <c r="AH57" s="114"/>
      <c r="AI57" s="114"/>
      <c r="AJ57" s="114"/>
      <c r="AK57" s="115"/>
      <c r="AL57" s="110">
        <f>AG57*T17/10^6</f>
        <v>2.5141550578059997</v>
      </c>
      <c r="AM57" s="111"/>
      <c r="AN57" s="111"/>
      <c r="AO57" s="112"/>
    </row>
    <row r="58" spans="2:41" ht="19.5" customHeight="1">
      <c r="B58" s="110" t="s">
        <v>74</v>
      </c>
      <c r="C58" s="111"/>
      <c r="D58" s="112"/>
      <c r="E58" s="113">
        <v>-50</v>
      </c>
      <c r="F58" s="114"/>
      <c r="G58" s="114"/>
      <c r="H58" s="115"/>
      <c r="I58" s="113">
        <v>72</v>
      </c>
      <c r="J58" s="114"/>
      <c r="K58" s="114"/>
      <c r="L58" s="115"/>
      <c r="M58" s="113">
        <v>88</v>
      </c>
      <c r="N58" s="114"/>
      <c r="O58" s="114"/>
      <c r="P58" s="115"/>
      <c r="Q58" s="113">
        <v>1017.910448</v>
      </c>
      <c r="R58" s="114"/>
      <c r="S58" s="114"/>
      <c r="T58" s="115"/>
      <c r="U58" s="113">
        <v>1182.089552</v>
      </c>
      <c r="V58" s="114"/>
      <c r="W58" s="114"/>
      <c r="X58" s="115"/>
      <c r="Y58" s="113">
        <v>800</v>
      </c>
      <c r="Z58" s="114"/>
      <c r="AA58" s="114"/>
      <c r="AB58" s="115"/>
      <c r="AC58" s="113">
        <v>488.888889</v>
      </c>
      <c r="AD58" s="114"/>
      <c r="AE58" s="114"/>
      <c r="AF58" s="115"/>
      <c r="AG58" s="113">
        <f t="shared" si="0"/>
        <v>102618.573788</v>
      </c>
      <c r="AH58" s="114"/>
      <c r="AI58" s="114"/>
      <c r="AJ58" s="114"/>
      <c r="AK58" s="115"/>
      <c r="AL58" s="110">
        <f>AG58*T17/10^6</f>
        <v>2.5141550578059997</v>
      </c>
      <c r="AM58" s="111"/>
      <c r="AN58" s="111"/>
      <c r="AO58" s="112"/>
    </row>
    <row r="59" spans="2:41" ht="19.5" customHeight="1">
      <c r="B59" s="110" t="s">
        <v>75</v>
      </c>
      <c r="C59" s="111"/>
      <c r="D59" s="112"/>
      <c r="E59" s="113">
        <v>-50</v>
      </c>
      <c r="F59" s="114"/>
      <c r="G59" s="114"/>
      <c r="H59" s="115"/>
      <c r="I59" s="113">
        <v>72</v>
      </c>
      <c r="J59" s="114"/>
      <c r="K59" s="114"/>
      <c r="L59" s="115"/>
      <c r="M59" s="113">
        <v>88</v>
      </c>
      <c r="N59" s="114"/>
      <c r="O59" s="114"/>
      <c r="P59" s="115"/>
      <c r="Q59" s="113">
        <v>1017.910448</v>
      </c>
      <c r="R59" s="114"/>
      <c r="S59" s="114"/>
      <c r="T59" s="115"/>
      <c r="U59" s="113">
        <v>1182.089552</v>
      </c>
      <c r="V59" s="114"/>
      <c r="W59" s="114"/>
      <c r="X59" s="115"/>
      <c r="Y59" s="113">
        <v>800</v>
      </c>
      <c r="Z59" s="114"/>
      <c r="AA59" s="114"/>
      <c r="AB59" s="115"/>
      <c r="AC59" s="113">
        <v>488.888889</v>
      </c>
      <c r="AD59" s="114"/>
      <c r="AE59" s="114"/>
      <c r="AF59" s="115"/>
      <c r="AG59" s="113">
        <f t="shared" si="0"/>
        <v>102618.573788</v>
      </c>
      <c r="AH59" s="114"/>
      <c r="AI59" s="114"/>
      <c r="AJ59" s="114"/>
      <c r="AK59" s="115"/>
      <c r="AL59" s="110">
        <f>AG59*T17/10^6</f>
        <v>2.5141550578059997</v>
      </c>
      <c r="AM59" s="111"/>
      <c r="AN59" s="111"/>
      <c r="AO59" s="112"/>
    </row>
    <row r="60" spans="2:41" ht="19.5" customHeight="1">
      <c r="B60" s="110" t="s">
        <v>76</v>
      </c>
      <c r="C60" s="111"/>
      <c r="D60" s="112"/>
      <c r="E60" s="113">
        <v>-50</v>
      </c>
      <c r="F60" s="114"/>
      <c r="G60" s="114"/>
      <c r="H60" s="115"/>
      <c r="I60" s="113">
        <v>72</v>
      </c>
      <c r="J60" s="114"/>
      <c r="K60" s="114"/>
      <c r="L60" s="115"/>
      <c r="M60" s="113">
        <v>88</v>
      </c>
      <c r="N60" s="114"/>
      <c r="O60" s="114"/>
      <c r="P60" s="115"/>
      <c r="Q60" s="113">
        <v>1017.910448</v>
      </c>
      <c r="R60" s="114"/>
      <c r="S60" s="114"/>
      <c r="T60" s="115"/>
      <c r="U60" s="113">
        <v>1182.089552</v>
      </c>
      <c r="V60" s="114"/>
      <c r="W60" s="114"/>
      <c r="X60" s="115"/>
      <c r="Y60" s="113">
        <v>800</v>
      </c>
      <c r="Z60" s="114"/>
      <c r="AA60" s="114"/>
      <c r="AB60" s="115"/>
      <c r="AC60" s="113">
        <v>488.888889</v>
      </c>
      <c r="AD60" s="114"/>
      <c r="AE60" s="114"/>
      <c r="AF60" s="115"/>
      <c r="AG60" s="113">
        <f t="shared" si="0"/>
        <v>102618.573788</v>
      </c>
      <c r="AH60" s="114"/>
      <c r="AI60" s="114"/>
      <c r="AJ60" s="114"/>
      <c r="AK60" s="115"/>
      <c r="AL60" s="110">
        <f>AG60*T17/10^6</f>
        <v>2.5141550578059997</v>
      </c>
      <c r="AM60" s="111"/>
      <c r="AN60" s="111"/>
      <c r="AO60" s="112"/>
    </row>
    <row r="61" spans="2:41" ht="19.5" customHeight="1">
      <c r="B61" s="110" t="s">
        <v>77</v>
      </c>
      <c r="C61" s="111"/>
      <c r="D61" s="112"/>
      <c r="E61" s="113">
        <v>-50</v>
      </c>
      <c r="F61" s="114"/>
      <c r="G61" s="114"/>
      <c r="H61" s="115"/>
      <c r="I61" s="113">
        <v>72</v>
      </c>
      <c r="J61" s="114"/>
      <c r="K61" s="114"/>
      <c r="L61" s="115"/>
      <c r="M61" s="113">
        <v>88</v>
      </c>
      <c r="N61" s="114"/>
      <c r="O61" s="114"/>
      <c r="P61" s="115"/>
      <c r="Q61" s="113">
        <v>1017.910448</v>
      </c>
      <c r="R61" s="114"/>
      <c r="S61" s="114"/>
      <c r="T61" s="115"/>
      <c r="U61" s="113">
        <v>1182.089552</v>
      </c>
      <c r="V61" s="114"/>
      <c r="W61" s="114"/>
      <c r="X61" s="115"/>
      <c r="Y61" s="113">
        <v>800</v>
      </c>
      <c r="Z61" s="114"/>
      <c r="AA61" s="114"/>
      <c r="AB61" s="115"/>
      <c r="AC61" s="113">
        <v>488.888889</v>
      </c>
      <c r="AD61" s="114"/>
      <c r="AE61" s="114"/>
      <c r="AF61" s="115"/>
      <c r="AG61" s="113">
        <f t="shared" si="0"/>
        <v>102618.573788</v>
      </c>
      <c r="AH61" s="114"/>
      <c r="AI61" s="114"/>
      <c r="AJ61" s="114"/>
      <c r="AK61" s="115"/>
      <c r="AL61" s="110">
        <f>AG61*T17/10^6</f>
        <v>2.5141550578059997</v>
      </c>
      <c r="AM61" s="111"/>
      <c r="AN61" s="111"/>
      <c r="AO61" s="112"/>
    </row>
    <row r="62" spans="2:41" ht="19.5" customHeight="1">
      <c r="B62" s="110" t="s">
        <v>78</v>
      </c>
      <c r="C62" s="111"/>
      <c r="D62" s="112"/>
      <c r="E62" s="113">
        <v>-50</v>
      </c>
      <c r="F62" s="114"/>
      <c r="G62" s="114"/>
      <c r="H62" s="115"/>
      <c r="I62" s="113">
        <v>72</v>
      </c>
      <c r="J62" s="114"/>
      <c r="K62" s="114"/>
      <c r="L62" s="115"/>
      <c r="M62" s="113">
        <v>88</v>
      </c>
      <c r="N62" s="114"/>
      <c r="O62" s="114"/>
      <c r="P62" s="115"/>
      <c r="Q62" s="113">
        <v>1017.910448</v>
      </c>
      <c r="R62" s="114"/>
      <c r="S62" s="114"/>
      <c r="T62" s="115"/>
      <c r="U62" s="113">
        <v>1182.089552</v>
      </c>
      <c r="V62" s="114"/>
      <c r="W62" s="114"/>
      <c r="X62" s="115"/>
      <c r="Y62" s="113">
        <v>800</v>
      </c>
      <c r="Z62" s="114"/>
      <c r="AA62" s="114"/>
      <c r="AB62" s="115"/>
      <c r="AC62" s="113">
        <v>488.888889</v>
      </c>
      <c r="AD62" s="114"/>
      <c r="AE62" s="114"/>
      <c r="AF62" s="115"/>
      <c r="AG62" s="113">
        <f t="shared" si="0"/>
        <v>102618.573788</v>
      </c>
      <c r="AH62" s="114"/>
      <c r="AI62" s="114"/>
      <c r="AJ62" s="114"/>
      <c r="AK62" s="115"/>
      <c r="AL62" s="110">
        <f>AG62*T17/10^6</f>
        <v>2.5141550578059997</v>
      </c>
      <c r="AM62" s="111"/>
      <c r="AN62" s="111"/>
      <c r="AO62" s="112"/>
    </row>
    <row r="63" spans="2:41" ht="19.5" customHeight="1">
      <c r="B63" s="110" t="s">
        <v>79</v>
      </c>
      <c r="C63" s="111"/>
      <c r="D63" s="112"/>
      <c r="E63" s="113">
        <v>-50</v>
      </c>
      <c r="F63" s="114"/>
      <c r="G63" s="114"/>
      <c r="H63" s="115"/>
      <c r="I63" s="113">
        <v>72</v>
      </c>
      <c r="J63" s="114"/>
      <c r="K63" s="114"/>
      <c r="L63" s="115"/>
      <c r="M63" s="113">
        <v>88</v>
      </c>
      <c r="N63" s="114"/>
      <c r="O63" s="114"/>
      <c r="P63" s="115"/>
      <c r="Q63" s="113">
        <v>1017.910448</v>
      </c>
      <c r="R63" s="114"/>
      <c r="S63" s="114"/>
      <c r="T63" s="115"/>
      <c r="U63" s="113">
        <v>1182.089552</v>
      </c>
      <c r="V63" s="114"/>
      <c r="W63" s="114"/>
      <c r="X63" s="115"/>
      <c r="Y63" s="113">
        <v>800</v>
      </c>
      <c r="Z63" s="114"/>
      <c r="AA63" s="114"/>
      <c r="AB63" s="115"/>
      <c r="AC63" s="113">
        <v>488.888889</v>
      </c>
      <c r="AD63" s="114"/>
      <c r="AE63" s="114"/>
      <c r="AF63" s="115"/>
      <c r="AG63" s="113">
        <f t="shared" si="0"/>
        <v>102618.573788</v>
      </c>
      <c r="AH63" s="114"/>
      <c r="AI63" s="114"/>
      <c r="AJ63" s="114"/>
      <c r="AK63" s="115"/>
      <c r="AL63" s="110">
        <f>AG63*T17/10^6</f>
        <v>2.5141550578059997</v>
      </c>
      <c r="AM63" s="111"/>
      <c r="AN63" s="111"/>
      <c r="AO63" s="112"/>
    </row>
    <row r="70" spans="4:9" ht="19.5" customHeight="1">
      <c r="D70" s="76" t="s">
        <v>110</v>
      </c>
      <c r="I70" s="76" t="str">
        <f>"A = 1/2 ( H'× B' + H1 × B1 + ( H1 + H2 ) × B + H2 × B2)"</f>
        <v>A = 1/2 ( H'× B' + H1 × B1 + ( H1 + H2 ) × B + H2 × B2)</v>
      </c>
    </row>
    <row r="72" spans="2:4" ht="19.5" customHeight="1">
      <c r="B72" s="108" t="s">
        <v>124</v>
      </c>
      <c r="C72" s="108"/>
      <c r="D72" s="76" t="s">
        <v>113</v>
      </c>
    </row>
    <row r="73" spans="2:41" ht="19.5" customHeight="1">
      <c r="B73" s="110" t="s">
        <v>114</v>
      </c>
      <c r="C73" s="111"/>
      <c r="D73" s="112"/>
      <c r="E73" s="110" t="s">
        <v>115</v>
      </c>
      <c r="F73" s="111"/>
      <c r="G73" s="111"/>
      <c r="H73" s="112"/>
      <c r="I73" s="110" t="s">
        <v>116</v>
      </c>
      <c r="J73" s="111"/>
      <c r="K73" s="111"/>
      <c r="L73" s="112"/>
      <c r="M73" s="110" t="s">
        <v>117</v>
      </c>
      <c r="N73" s="111"/>
      <c r="O73" s="111"/>
      <c r="P73" s="112"/>
      <c r="Q73" s="110" t="s">
        <v>118</v>
      </c>
      <c r="R73" s="111"/>
      <c r="S73" s="111"/>
      <c r="T73" s="112"/>
      <c r="U73" s="110" t="s">
        <v>119</v>
      </c>
      <c r="V73" s="111"/>
      <c r="W73" s="111"/>
      <c r="X73" s="112"/>
      <c r="Y73" s="110" t="s">
        <v>120</v>
      </c>
      <c r="Z73" s="111"/>
      <c r="AA73" s="111"/>
      <c r="AB73" s="112"/>
      <c r="AC73" s="110" t="s">
        <v>121</v>
      </c>
      <c r="AD73" s="111"/>
      <c r="AE73" s="111"/>
      <c r="AF73" s="112"/>
      <c r="AG73" s="110" t="s">
        <v>122</v>
      </c>
      <c r="AH73" s="111"/>
      <c r="AI73" s="111"/>
      <c r="AJ73" s="111"/>
      <c r="AK73" s="112"/>
      <c r="AL73" s="110" t="s">
        <v>123</v>
      </c>
      <c r="AM73" s="111"/>
      <c r="AN73" s="111"/>
      <c r="AO73" s="112"/>
    </row>
    <row r="74" spans="2:41" ht="19.5" customHeight="1">
      <c r="B74" s="110" t="s">
        <v>53</v>
      </c>
      <c r="C74" s="111"/>
      <c r="D74" s="112"/>
      <c r="E74" s="113">
        <v>-50</v>
      </c>
      <c r="F74" s="114"/>
      <c r="G74" s="114"/>
      <c r="H74" s="115"/>
      <c r="I74" s="113">
        <v>72</v>
      </c>
      <c r="J74" s="114"/>
      <c r="K74" s="114"/>
      <c r="L74" s="115"/>
      <c r="M74" s="113">
        <v>88</v>
      </c>
      <c r="N74" s="114"/>
      <c r="O74" s="114"/>
      <c r="P74" s="115"/>
      <c r="Q74" s="113">
        <v>1017.910448</v>
      </c>
      <c r="R74" s="114"/>
      <c r="S74" s="114"/>
      <c r="T74" s="115"/>
      <c r="U74" s="113">
        <v>1182.089552</v>
      </c>
      <c r="V74" s="114"/>
      <c r="W74" s="114"/>
      <c r="X74" s="115"/>
      <c r="Y74" s="113">
        <v>800</v>
      </c>
      <c r="Z74" s="114"/>
      <c r="AA74" s="114"/>
      <c r="AB74" s="115"/>
      <c r="AC74" s="113">
        <v>488.888889</v>
      </c>
      <c r="AD74" s="114"/>
      <c r="AE74" s="114"/>
      <c r="AF74" s="115"/>
      <c r="AG74" s="113">
        <f aca="true" t="shared" si="1" ref="AG74:AG98">IF(E74&gt;=0,0.5*((E74+I74)*U74+(I74+M74)*Y74+M74*AC74),0.5*(E74*Q74+I74*U74+(I74+M74)*Y74+M74*AC74))</f>
        <v>102618.573788</v>
      </c>
      <c r="AH74" s="114"/>
      <c r="AI74" s="114"/>
      <c r="AJ74" s="114"/>
      <c r="AK74" s="115"/>
      <c r="AL74" s="110">
        <f>AG74*T17/10^6</f>
        <v>2.5141550578059997</v>
      </c>
      <c r="AM74" s="111"/>
      <c r="AN74" s="111"/>
      <c r="AO74" s="112"/>
    </row>
    <row r="75" spans="2:41" ht="19.5" customHeight="1">
      <c r="B75" s="110" t="s">
        <v>55</v>
      </c>
      <c r="C75" s="111"/>
      <c r="D75" s="112"/>
      <c r="E75" s="113">
        <v>-50</v>
      </c>
      <c r="F75" s="114"/>
      <c r="G75" s="114"/>
      <c r="H75" s="115"/>
      <c r="I75" s="113">
        <v>72</v>
      </c>
      <c r="J75" s="114"/>
      <c r="K75" s="114"/>
      <c r="L75" s="115"/>
      <c r="M75" s="113">
        <v>88</v>
      </c>
      <c r="N75" s="114"/>
      <c r="O75" s="114"/>
      <c r="P75" s="115"/>
      <c r="Q75" s="113">
        <v>1017.910448</v>
      </c>
      <c r="R75" s="114"/>
      <c r="S75" s="114"/>
      <c r="T75" s="115"/>
      <c r="U75" s="113">
        <v>1182.089552</v>
      </c>
      <c r="V75" s="114"/>
      <c r="W75" s="114"/>
      <c r="X75" s="115"/>
      <c r="Y75" s="113">
        <v>800</v>
      </c>
      <c r="Z75" s="114"/>
      <c r="AA75" s="114"/>
      <c r="AB75" s="115"/>
      <c r="AC75" s="113">
        <v>488.888889</v>
      </c>
      <c r="AD75" s="114"/>
      <c r="AE75" s="114"/>
      <c r="AF75" s="115"/>
      <c r="AG75" s="113">
        <f t="shared" si="1"/>
        <v>102618.573788</v>
      </c>
      <c r="AH75" s="114"/>
      <c r="AI75" s="114"/>
      <c r="AJ75" s="114"/>
      <c r="AK75" s="115"/>
      <c r="AL75" s="110">
        <f>AG75*T17/10^6</f>
        <v>2.5141550578059997</v>
      </c>
      <c r="AM75" s="111"/>
      <c r="AN75" s="111"/>
      <c r="AO75" s="112"/>
    </row>
    <row r="76" spans="2:41" ht="19.5" customHeight="1">
      <c r="B76" s="110" t="s">
        <v>56</v>
      </c>
      <c r="C76" s="111"/>
      <c r="D76" s="112"/>
      <c r="E76" s="113">
        <v>-50</v>
      </c>
      <c r="F76" s="114"/>
      <c r="G76" s="114"/>
      <c r="H76" s="115"/>
      <c r="I76" s="113">
        <v>72</v>
      </c>
      <c r="J76" s="114"/>
      <c r="K76" s="114"/>
      <c r="L76" s="115"/>
      <c r="M76" s="113">
        <v>88</v>
      </c>
      <c r="N76" s="114"/>
      <c r="O76" s="114"/>
      <c r="P76" s="115"/>
      <c r="Q76" s="113">
        <v>1017.910448</v>
      </c>
      <c r="R76" s="114"/>
      <c r="S76" s="114"/>
      <c r="T76" s="115"/>
      <c r="U76" s="113">
        <v>1182.089552</v>
      </c>
      <c r="V76" s="114"/>
      <c r="W76" s="114"/>
      <c r="X76" s="115"/>
      <c r="Y76" s="113">
        <v>800</v>
      </c>
      <c r="Z76" s="114"/>
      <c r="AA76" s="114"/>
      <c r="AB76" s="115"/>
      <c r="AC76" s="113">
        <v>488.888889</v>
      </c>
      <c r="AD76" s="114"/>
      <c r="AE76" s="114"/>
      <c r="AF76" s="115"/>
      <c r="AG76" s="113">
        <f t="shared" si="1"/>
        <v>102618.573788</v>
      </c>
      <c r="AH76" s="114"/>
      <c r="AI76" s="114"/>
      <c r="AJ76" s="114"/>
      <c r="AK76" s="115"/>
      <c r="AL76" s="110">
        <f>AG76*T17/10^6</f>
        <v>2.5141550578059997</v>
      </c>
      <c r="AM76" s="111"/>
      <c r="AN76" s="111"/>
      <c r="AO76" s="112"/>
    </row>
    <row r="77" spans="2:41" ht="19.5" customHeight="1">
      <c r="B77" s="110" t="s">
        <v>57</v>
      </c>
      <c r="C77" s="111"/>
      <c r="D77" s="112"/>
      <c r="E77" s="113">
        <v>-50</v>
      </c>
      <c r="F77" s="114"/>
      <c r="G77" s="114"/>
      <c r="H77" s="115"/>
      <c r="I77" s="113">
        <v>72</v>
      </c>
      <c r="J77" s="114"/>
      <c r="K77" s="114"/>
      <c r="L77" s="115"/>
      <c r="M77" s="113">
        <v>88</v>
      </c>
      <c r="N77" s="114"/>
      <c r="O77" s="114"/>
      <c r="P77" s="115"/>
      <c r="Q77" s="113">
        <v>1017.910448</v>
      </c>
      <c r="R77" s="114"/>
      <c r="S77" s="114"/>
      <c r="T77" s="115"/>
      <c r="U77" s="113">
        <v>1182.089552</v>
      </c>
      <c r="V77" s="114"/>
      <c r="W77" s="114"/>
      <c r="X77" s="115"/>
      <c r="Y77" s="113">
        <v>800</v>
      </c>
      <c r="Z77" s="114"/>
      <c r="AA77" s="114"/>
      <c r="AB77" s="115"/>
      <c r="AC77" s="113">
        <v>488.888889</v>
      </c>
      <c r="AD77" s="114"/>
      <c r="AE77" s="114"/>
      <c r="AF77" s="115"/>
      <c r="AG77" s="113">
        <f t="shared" si="1"/>
        <v>102618.573788</v>
      </c>
      <c r="AH77" s="114"/>
      <c r="AI77" s="114"/>
      <c r="AJ77" s="114"/>
      <c r="AK77" s="115"/>
      <c r="AL77" s="110">
        <f>AG77*T17/10^6</f>
        <v>2.5141550578059997</v>
      </c>
      <c r="AM77" s="111"/>
      <c r="AN77" s="111"/>
      <c r="AO77" s="112"/>
    </row>
    <row r="78" spans="2:41" ht="19.5" customHeight="1">
      <c r="B78" s="110" t="s">
        <v>58</v>
      </c>
      <c r="C78" s="111"/>
      <c r="D78" s="112"/>
      <c r="E78" s="113">
        <v>-50</v>
      </c>
      <c r="F78" s="114"/>
      <c r="G78" s="114"/>
      <c r="H78" s="115"/>
      <c r="I78" s="113">
        <v>72</v>
      </c>
      <c r="J78" s="114"/>
      <c r="K78" s="114"/>
      <c r="L78" s="115"/>
      <c r="M78" s="113">
        <v>88</v>
      </c>
      <c r="N78" s="114"/>
      <c r="O78" s="114"/>
      <c r="P78" s="115"/>
      <c r="Q78" s="113">
        <v>1017.910448</v>
      </c>
      <c r="R78" s="114"/>
      <c r="S78" s="114"/>
      <c r="T78" s="115"/>
      <c r="U78" s="113">
        <v>1182.089552</v>
      </c>
      <c r="V78" s="114"/>
      <c r="W78" s="114"/>
      <c r="X78" s="115"/>
      <c r="Y78" s="113">
        <v>800</v>
      </c>
      <c r="Z78" s="114"/>
      <c r="AA78" s="114"/>
      <c r="AB78" s="115"/>
      <c r="AC78" s="113">
        <v>488.888889</v>
      </c>
      <c r="AD78" s="114"/>
      <c r="AE78" s="114"/>
      <c r="AF78" s="115"/>
      <c r="AG78" s="113">
        <f t="shared" si="1"/>
        <v>102618.573788</v>
      </c>
      <c r="AH78" s="114"/>
      <c r="AI78" s="114"/>
      <c r="AJ78" s="114"/>
      <c r="AK78" s="115"/>
      <c r="AL78" s="110">
        <f>AG78*T17/10^6</f>
        <v>2.5141550578059997</v>
      </c>
      <c r="AM78" s="111"/>
      <c r="AN78" s="111"/>
      <c r="AO78" s="112"/>
    </row>
    <row r="79" spans="2:41" ht="19.5" customHeight="1">
      <c r="B79" s="110" t="s">
        <v>59</v>
      </c>
      <c r="C79" s="111"/>
      <c r="D79" s="112"/>
      <c r="E79" s="113">
        <v>-50</v>
      </c>
      <c r="F79" s="114"/>
      <c r="G79" s="114"/>
      <c r="H79" s="115"/>
      <c r="I79" s="113">
        <v>72</v>
      </c>
      <c r="J79" s="114"/>
      <c r="K79" s="114"/>
      <c r="L79" s="115"/>
      <c r="M79" s="113">
        <v>88</v>
      </c>
      <c r="N79" s="114"/>
      <c r="O79" s="114"/>
      <c r="P79" s="115"/>
      <c r="Q79" s="113">
        <v>1017.910448</v>
      </c>
      <c r="R79" s="114"/>
      <c r="S79" s="114"/>
      <c r="T79" s="115"/>
      <c r="U79" s="113">
        <v>1182.089552</v>
      </c>
      <c r="V79" s="114"/>
      <c r="W79" s="114"/>
      <c r="X79" s="115"/>
      <c r="Y79" s="113">
        <v>800</v>
      </c>
      <c r="Z79" s="114"/>
      <c r="AA79" s="114"/>
      <c r="AB79" s="115"/>
      <c r="AC79" s="113">
        <v>488.888889</v>
      </c>
      <c r="AD79" s="114"/>
      <c r="AE79" s="114"/>
      <c r="AF79" s="115"/>
      <c r="AG79" s="113">
        <f t="shared" si="1"/>
        <v>102618.573788</v>
      </c>
      <c r="AH79" s="114"/>
      <c r="AI79" s="114"/>
      <c r="AJ79" s="114"/>
      <c r="AK79" s="115"/>
      <c r="AL79" s="110">
        <f>AG79*T17/10^6</f>
        <v>2.5141550578059997</v>
      </c>
      <c r="AM79" s="111"/>
      <c r="AN79" s="111"/>
      <c r="AO79" s="112"/>
    </row>
    <row r="80" spans="2:41" ht="19.5" customHeight="1">
      <c r="B80" s="110" t="s">
        <v>60</v>
      </c>
      <c r="C80" s="111"/>
      <c r="D80" s="112"/>
      <c r="E80" s="113">
        <v>-50</v>
      </c>
      <c r="F80" s="114"/>
      <c r="G80" s="114"/>
      <c r="H80" s="115"/>
      <c r="I80" s="113">
        <v>72</v>
      </c>
      <c r="J80" s="114"/>
      <c r="K80" s="114"/>
      <c r="L80" s="115"/>
      <c r="M80" s="113">
        <v>88</v>
      </c>
      <c r="N80" s="114"/>
      <c r="O80" s="114"/>
      <c r="P80" s="115"/>
      <c r="Q80" s="113">
        <v>1017.910448</v>
      </c>
      <c r="R80" s="114"/>
      <c r="S80" s="114"/>
      <c r="T80" s="115"/>
      <c r="U80" s="113">
        <v>1182.089552</v>
      </c>
      <c r="V80" s="114"/>
      <c r="W80" s="114"/>
      <c r="X80" s="115"/>
      <c r="Y80" s="113">
        <v>800</v>
      </c>
      <c r="Z80" s="114"/>
      <c r="AA80" s="114"/>
      <c r="AB80" s="115"/>
      <c r="AC80" s="113">
        <v>488.888889</v>
      </c>
      <c r="AD80" s="114"/>
      <c r="AE80" s="114"/>
      <c r="AF80" s="115"/>
      <c r="AG80" s="113">
        <f t="shared" si="1"/>
        <v>102618.573788</v>
      </c>
      <c r="AH80" s="114"/>
      <c r="AI80" s="114"/>
      <c r="AJ80" s="114"/>
      <c r="AK80" s="115"/>
      <c r="AL80" s="110">
        <f>AG80*T17/10^6</f>
        <v>2.5141550578059997</v>
      </c>
      <c r="AM80" s="111"/>
      <c r="AN80" s="111"/>
      <c r="AO80" s="112"/>
    </row>
    <row r="81" spans="2:41" ht="19.5" customHeight="1">
      <c r="B81" s="110" t="s">
        <v>62</v>
      </c>
      <c r="C81" s="111"/>
      <c r="D81" s="112"/>
      <c r="E81" s="113">
        <v>-50</v>
      </c>
      <c r="F81" s="114"/>
      <c r="G81" s="114"/>
      <c r="H81" s="115"/>
      <c r="I81" s="113">
        <v>72</v>
      </c>
      <c r="J81" s="114"/>
      <c r="K81" s="114"/>
      <c r="L81" s="115"/>
      <c r="M81" s="113">
        <v>88</v>
      </c>
      <c r="N81" s="114"/>
      <c r="O81" s="114"/>
      <c r="P81" s="115"/>
      <c r="Q81" s="113">
        <v>1017.910448</v>
      </c>
      <c r="R81" s="114"/>
      <c r="S81" s="114"/>
      <c r="T81" s="115"/>
      <c r="U81" s="113">
        <v>1182.089552</v>
      </c>
      <c r="V81" s="114"/>
      <c r="W81" s="114"/>
      <c r="X81" s="115"/>
      <c r="Y81" s="113">
        <v>800</v>
      </c>
      <c r="Z81" s="114"/>
      <c r="AA81" s="114"/>
      <c r="AB81" s="115"/>
      <c r="AC81" s="113">
        <v>488.888889</v>
      </c>
      <c r="AD81" s="114"/>
      <c r="AE81" s="114"/>
      <c r="AF81" s="115"/>
      <c r="AG81" s="113">
        <f t="shared" si="1"/>
        <v>102618.573788</v>
      </c>
      <c r="AH81" s="114"/>
      <c r="AI81" s="114"/>
      <c r="AJ81" s="114"/>
      <c r="AK81" s="115"/>
      <c r="AL81" s="110">
        <f>AG81*T17/10^6</f>
        <v>2.5141550578059997</v>
      </c>
      <c r="AM81" s="111"/>
      <c r="AN81" s="111"/>
      <c r="AO81" s="112"/>
    </row>
    <row r="82" spans="2:41" ht="19.5" customHeight="1">
      <c r="B82" s="110" t="s">
        <v>63</v>
      </c>
      <c r="C82" s="111"/>
      <c r="D82" s="112"/>
      <c r="E82" s="113">
        <v>-50</v>
      </c>
      <c r="F82" s="114"/>
      <c r="G82" s="114"/>
      <c r="H82" s="115"/>
      <c r="I82" s="113">
        <v>72</v>
      </c>
      <c r="J82" s="114"/>
      <c r="K82" s="114"/>
      <c r="L82" s="115"/>
      <c r="M82" s="113">
        <v>88</v>
      </c>
      <c r="N82" s="114"/>
      <c r="O82" s="114"/>
      <c r="P82" s="115"/>
      <c r="Q82" s="113">
        <v>1017.910448</v>
      </c>
      <c r="R82" s="114"/>
      <c r="S82" s="114"/>
      <c r="T82" s="115"/>
      <c r="U82" s="113">
        <v>1182.089552</v>
      </c>
      <c r="V82" s="114"/>
      <c r="W82" s="114"/>
      <c r="X82" s="115"/>
      <c r="Y82" s="113">
        <v>800</v>
      </c>
      <c r="Z82" s="114"/>
      <c r="AA82" s="114"/>
      <c r="AB82" s="115"/>
      <c r="AC82" s="113">
        <v>488.888889</v>
      </c>
      <c r="AD82" s="114"/>
      <c r="AE82" s="114"/>
      <c r="AF82" s="115"/>
      <c r="AG82" s="113">
        <f t="shared" si="1"/>
        <v>102618.573788</v>
      </c>
      <c r="AH82" s="114"/>
      <c r="AI82" s="114"/>
      <c r="AJ82" s="114"/>
      <c r="AK82" s="115"/>
      <c r="AL82" s="110">
        <f>AG82*T17/10^6</f>
        <v>2.5141550578059997</v>
      </c>
      <c r="AM82" s="111"/>
      <c r="AN82" s="111"/>
      <c r="AO82" s="112"/>
    </row>
    <row r="83" spans="2:41" ht="19.5" customHeight="1">
      <c r="B83" s="110" t="s">
        <v>64</v>
      </c>
      <c r="C83" s="111"/>
      <c r="D83" s="112"/>
      <c r="E83" s="113">
        <v>-50</v>
      </c>
      <c r="F83" s="114"/>
      <c r="G83" s="114"/>
      <c r="H83" s="115"/>
      <c r="I83" s="113">
        <v>72</v>
      </c>
      <c r="J83" s="114"/>
      <c r="K83" s="114"/>
      <c r="L83" s="115"/>
      <c r="M83" s="113">
        <v>88</v>
      </c>
      <c r="N83" s="114"/>
      <c r="O83" s="114"/>
      <c r="P83" s="115"/>
      <c r="Q83" s="113">
        <v>1017.910448</v>
      </c>
      <c r="R83" s="114"/>
      <c r="S83" s="114"/>
      <c r="T83" s="115"/>
      <c r="U83" s="113">
        <v>1182.089552</v>
      </c>
      <c r="V83" s="114"/>
      <c r="W83" s="114"/>
      <c r="X83" s="115"/>
      <c r="Y83" s="113">
        <v>800</v>
      </c>
      <c r="Z83" s="114"/>
      <c r="AA83" s="114"/>
      <c r="AB83" s="115"/>
      <c r="AC83" s="113">
        <v>488.888889</v>
      </c>
      <c r="AD83" s="114"/>
      <c r="AE83" s="114"/>
      <c r="AF83" s="115"/>
      <c r="AG83" s="113">
        <f t="shared" si="1"/>
        <v>102618.573788</v>
      </c>
      <c r="AH83" s="114"/>
      <c r="AI83" s="114"/>
      <c r="AJ83" s="114"/>
      <c r="AK83" s="115"/>
      <c r="AL83" s="110">
        <f>AG83*T17/10^6</f>
        <v>2.5141550578059997</v>
      </c>
      <c r="AM83" s="111"/>
      <c r="AN83" s="111"/>
      <c r="AO83" s="112"/>
    </row>
    <row r="84" spans="2:41" ht="19.5" customHeight="1">
      <c r="B84" s="110" t="s">
        <v>65</v>
      </c>
      <c r="C84" s="111"/>
      <c r="D84" s="112"/>
      <c r="E84" s="113">
        <v>-50</v>
      </c>
      <c r="F84" s="114"/>
      <c r="G84" s="114"/>
      <c r="H84" s="115"/>
      <c r="I84" s="113">
        <v>72</v>
      </c>
      <c r="J84" s="114"/>
      <c r="K84" s="114"/>
      <c r="L84" s="115"/>
      <c r="M84" s="113">
        <v>88</v>
      </c>
      <c r="N84" s="114"/>
      <c r="O84" s="114"/>
      <c r="P84" s="115"/>
      <c r="Q84" s="113">
        <v>1017.910448</v>
      </c>
      <c r="R84" s="114"/>
      <c r="S84" s="114"/>
      <c r="T84" s="115"/>
      <c r="U84" s="113">
        <v>1182.089552</v>
      </c>
      <c r="V84" s="114"/>
      <c r="W84" s="114"/>
      <c r="X84" s="115"/>
      <c r="Y84" s="113">
        <v>800</v>
      </c>
      <c r="Z84" s="114"/>
      <c r="AA84" s="114"/>
      <c r="AB84" s="115"/>
      <c r="AC84" s="113">
        <v>488.888889</v>
      </c>
      <c r="AD84" s="114"/>
      <c r="AE84" s="114"/>
      <c r="AF84" s="115"/>
      <c r="AG84" s="113">
        <f t="shared" si="1"/>
        <v>102618.573788</v>
      </c>
      <c r="AH84" s="114"/>
      <c r="AI84" s="114"/>
      <c r="AJ84" s="114"/>
      <c r="AK84" s="115"/>
      <c r="AL84" s="110">
        <f>AG84*T17/10^6</f>
        <v>2.5141550578059997</v>
      </c>
      <c r="AM84" s="111"/>
      <c r="AN84" s="111"/>
      <c r="AO84" s="112"/>
    </row>
    <row r="85" spans="2:41" ht="19.5" customHeight="1">
      <c r="B85" s="110" t="s">
        <v>66</v>
      </c>
      <c r="C85" s="111"/>
      <c r="D85" s="112"/>
      <c r="E85" s="113">
        <v>-50</v>
      </c>
      <c r="F85" s="114"/>
      <c r="G85" s="114"/>
      <c r="H85" s="115"/>
      <c r="I85" s="113">
        <v>72</v>
      </c>
      <c r="J85" s="114"/>
      <c r="K85" s="114"/>
      <c r="L85" s="115"/>
      <c r="M85" s="113">
        <v>88</v>
      </c>
      <c r="N85" s="114"/>
      <c r="O85" s="114"/>
      <c r="P85" s="115"/>
      <c r="Q85" s="113">
        <v>1017.910448</v>
      </c>
      <c r="R85" s="114"/>
      <c r="S85" s="114"/>
      <c r="T85" s="115"/>
      <c r="U85" s="113">
        <v>1182.089552</v>
      </c>
      <c r="V85" s="114"/>
      <c r="W85" s="114"/>
      <c r="X85" s="115"/>
      <c r="Y85" s="113">
        <v>800</v>
      </c>
      <c r="Z85" s="114"/>
      <c r="AA85" s="114"/>
      <c r="AB85" s="115"/>
      <c r="AC85" s="113">
        <v>488.888889</v>
      </c>
      <c r="AD85" s="114"/>
      <c r="AE85" s="114"/>
      <c r="AF85" s="115"/>
      <c r="AG85" s="113">
        <f t="shared" si="1"/>
        <v>102618.573788</v>
      </c>
      <c r="AH85" s="114"/>
      <c r="AI85" s="114"/>
      <c r="AJ85" s="114"/>
      <c r="AK85" s="115"/>
      <c r="AL85" s="110">
        <f>AG85*T17/10^6</f>
        <v>2.5141550578059997</v>
      </c>
      <c r="AM85" s="111"/>
      <c r="AN85" s="111"/>
      <c r="AO85" s="112"/>
    </row>
    <row r="86" spans="2:41" ht="19.5" customHeight="1">
      <c r="B86" s="110" t="s">
        <v>67</v>
      </c>
      <c r="C86" s="111"/>
      <c r="D86" s="112"/>
      <c r="E86" s="113">
        <v>-50</v>
      </c>
      <c r="F86" s="114"/>
      <c r="G86" s="114"/>
      <c r="H86" s="115"/>
      <c r="I86" s="113">
        <v>72</v>
      </c>
      <c r="J86" s="114"/>
      <c r="K86" s="114"/>
      <c r="L86" s="115"/>
      <c r="M86" s="113">
        <v>88</v>
      </c>
      <c r="N86" s="114"/>
      <c r="O86" s="114"/>
      <c r="P86" s="115"/>
      <c r="Q86" s="113">
        <v>1017.910448</v>
      </c>
      <c r="R86" s="114"/>
      <c r="S86" s="114"/>
      <c r="T86" s="115"/>
      <c r="U86" s="113">
        <v>1182.089552</v>
      </c>
      <c r="V86" s="114"/>
      <c r="W86" s="114"/>
      <c r="X86" s="115"/>
      <c r="Y86" s="113">
        <v>800</v>
      </c>
      <c r="Z86" s="114"/>
      <c r="AA86" s="114"/>
      <c r="AB86" s="115"/>
      <c r="AC86" s="113">
        <v>488.888889</v>
      </c>
      <c r="AD86" s="114"/>
      <c r="AE86" s="114"/>
      <c r="AF86" s="115"/>
      <c r="AG86" s="113">
        <f t="shared" si="1"/>
        <v>102618.573788</v>
      </c>
      <c r="AH86" s="114"/>
      <c r="AI86" s="114"/>
      <c r="AJ86" s="114"/>
      <c r="AK86" s="115"/>
      <c r="AL86" s="110">
        <f>AG86*T17/10^6</f>
        <v>2.5141550578059997</v>
      </c>
      <c r="AM86" s="111"/>
      <c r="AN86" s="111"/>
      <c r="AO86" s="112"/>
    </row>
    <row r="87" spans="2:41" ht="19.5" customHeight="1">
      <c r="B87" s="110" t="s">
        <v>68</v>
      </c>
      <c r="C87" s="111"/>
      <c r="D87" s="112"/>
      <c r="E87" s="113">
        <v>-50</v>
      </c>
      <c r="F87" s="114"/>
      <c r="G87" s="114"/>
      <c r="H87" s="115"/>
      <c r="I87" s="113">
        <v>72</v>
      </c>
      <c r="J87" s="114"/>
      <c r="K87" s="114"/>
      <c r="L87" s="115"/>
      <c r="M87" s="113">
        <v>88</v>
      </c>
      <c r="N87" s="114"/>
      <c r="O87" s="114"/>
      <c r="P87" s="115"/>
      <c r="Q87" s="113">
        <v>1017.910448</v>
      </c>
      <c r="R87" s="114"/>
      <c r="S87" s="114"/>
      <c r="T87" s="115"/>
      <c r="U87" s="113">
        <v>1182.089552</v>
      </c>
      <c r="V87" s="114"/>
      <c r="W87" s="114"/>
      <c r="X87" s="115"/>
      <c r="Y87" s="113">
        <v>800</v>
      </c>
      <c r="Z87" s="114"/>
      <c r="AA87" s="114"/>
      <c r="AB87" s="115"/>
      <c r="AC87" s="113">
        <v>488.888889</v>
      </c>
      <c r="AD87" s="114"/>
      <c r="AE87" s="114"/>
      <c r="AF87" s="115"/>
      <c r="AG87" s="113">
        <f t="shared" si="1"/>
        <v>102618.573788</v>
      </c>
      <c r="AH87" s="114"/>
      <c r="AI87" s="114"/>
      <c r="AJ87" s="114"/>
      <c r="AK87" s="115"/>
      <c r="AL87" s="110">
        <f>AG87*T17/10^6</f>
        <v>2.5141550578059997</v>
      </c>
      <c r="AM87" s="111"/>
      <c r="AN87" s="111"/>
      <c r="AO87" s="112"/>
    </row>
    <row r="88" spans="2:41" ht="19.5" customHeight="1">
      <c r="B88" s="110" t="s">
        <v>69</v>
      </c>
      <c r="C88" s="111"/>
      <c r="D88" s="112"/>
      <c r="E88" s="113">
        <v>-50</v>
      </c>
      <c r="F88" s="114"/>
      <c r="G88" s="114"/>
      <c r="H88" s="115"/>
      <c r="I88" s="113">
        <v>72</v>
      </c>
      <c r="J88" s="114"/>
      <c r="K88" s="114"/>
      <c r="L88" s="115"/>
      <c r="M88" s="113">
        <v>88</v>
      </c>
      <c r="N88" s="114"/>
      <c r="O88" s="114"/>
      <c r="P88" s="115"/>
      <c r="Q88" s="113">
        <v>1017.910448</v>
      </c>
      <c r="R88" s="114"/>
      <c r="S88" s="114"/>
      <c r="T88" s="115"/>
      <c r="U88" s="113">
        <v>1182.089552</v>
      </c>
      <c r="V88" s="114"/>
      <c r="W88" s="114"/>
      <c r="X88" s="115"/>
      <c r="Y88" s="113">
        <v>800</v>
      </c>
      <c r="Z88" s="114"/>
      <c r="AA88" s="114"/>
      <c r="AB88" s="115"/>
      <c r="AC88" s="113">
        <v>488.888889</v>
      </c>
      <c r="AD88" s="114"/>
      <c r="AE88" s="114"/>
      <c r="AF88" s="115"/>
      <c r="AG88" s="113">
        <f t="shared" si="1"/>
        <v>102618.573788</v>
      </c>
      <c r="AH88" s="114"/>
      <c r="AI88" s="114"/>
      <c r="AJ88" s="114"/>
      <c r="AK88" s="115"/>
      <c r="AL88" s="110">
        <f>AG88*T17/10^6</f>
        <v>2.5141550578059997</v>
      </c>
      <c r="AM88" s="111"/>
      <c r="AN88" s="111"/>
      <c r="AO88" s="112"/>
    </row>
    <row r="89" spans="2:41" ht="19.5" customHeight="1">
      <c r="B89" s="110" t="s">
        <v>70</v>
      </c>
      <c r="C89" s="111"/>
      <c r="D89" s="112"/>
      <c r="E89" s="113">
        <v>-50</v>
      </c>
      <c r="F89" s="114"/>
      <c r="G89" s="114"/>
      <c r="H89" s="115"/>
      <c r="I89" s="113">
        <v>72</v>
      </c>
      <c r="J89" s="114"/>
      <c r="K89" s="114"/>
      <c r="L89" s="115"/>
      <c r="M89" s="113">
        <v>88</v>
      </c>
      <c r="N89" s="114"/>
      <c r="O89" s="114"/>
      <c r="P89" s="115"/>
      <c r="Q89" s="113">
        <v>1017.910448</v>
      </c>
      <c r="R89" s="114"/>
      <c r="S89" s="114"/>
      <c r="T89" s="115"/>
      <c r="U89" s="113">
        <v>1182.089552</v>
      </c>
      <c r="V89" s="114"/>
      <c r="W89" s="114"/>
      <c r="X89" s="115"/>
      <c r="Y89" s="113">
        <v>800</v>
      </c>
      <c r="Z89" s="114"/>
      <c r="AA89" s="114"/>
      <c r="AB89" s="115"/>
      <c r="AC89" s="113">
        <v>488.888889</v>
      </c>
      <c r="AD89" s="114"/>
      <c r="AE89" s="114"/>
      <c r="AF89" s="115"/>
      <c r="AG89" s="113">
        <f t="shared" si="1"/>
        <v>102618.573788</v>
      </c>
      <c r="AH89" s="114"/>
      <c r="AI89" s="114"/>
      <c r="AJ89" s="114"/>
      <c r="AK89" s="115"/>
      <c r="AL89" s="110">
        <f>AG89*T17/10^6</f>
        <v>2.5141550578059997</v>
      </c>
      <c r="AM89" s="111"/>
      <c r="AN89" s="111"/>
      <c r="AO89" s="112"/>
    </row>
    <row r="90" spans="2:41" ht="19.5" customHeight="1">
      <c r="B90" s="110" t="s">
        <v>71</v>
      </c>
      <c r="C90" s="111"/>
      <c r="D90" s="112"/>
      <c r="E90" s="113">
        <v>-50</v>
      </c>
      <c r="F90" s="114"/>
      <c r="G90" s="114"/>
      <c r="H90" s="115"/>
      <c r="I90" s="113">
        <v>72</v>
      </c>
      <c r="J90" s="114"/>
      <c r="K90" s="114"/>
      <c r="L90" s="115"/>
      <c r="M90" s="113">
        <v>88</v>
      </c>
      <c r="N90" s="114"/>
      <c r="O90" s="114"/>
      <c r="P90" s="115"/>
      <c r="Q90" s="113">
        <v>1017.910448</v>
      </c>
      <c r="R90" s="114"/>
      <c r="S90" s="114"/>
      <c r="T90" s="115"/>
      <c r="U90" s="113">
        <v>1182.089552</v>
      </c>
      <c r="V90" s="114"/>
      <c r="W90" s="114"/>
      <c r="X90" s="115"/>
      <c r="Y90" s="113">
        <v>800</v>
      </c>
      <c r="Z90" s="114"/>
      <c r="AA90" s="114"/>
      <c r="AB90" s="115"/>
      <c r="AC90" s="113">
        <v>488.888889</v>
      </c>
      <c r="AD90" s="114"/>
      <c r="AE90" s="114"/>
      <c r="AF90" s="115"/>
      <c r="AG90" s="113">
        <f t="shared" si="1"/>
        <v>102618.573788</v>
      </c>
      <c r="AH90" s="114"/>
      <c r="AI90" s="114"/>
      <c r="AJ90" s="114"/>
      <c r="AK90" s="115"/>
      <c r="AL90" s="110">
        <f>AG90*T17/10^6</f>
        <v>2.5141550578059997</v>
      </c>
      <c r="AM90" s="111"/>
      <c r="AN90" s="111"/>
      <c r="AO90" s="112"/>
    </row>
    <row r="91" spans="2:41" ht="19.5" customHeight="1">
      <c r="B91" s="110" t="s">
        <v>72</v>
      </c>
      <c r="C91" s="111"/>
      <c r="D91" s="112"/>
      <c r="E91" s="113">
        <v>-50</v>
      </c>
      <c r="F91" s="114"/>
      <c r="G91" s="114"/>
      <c r="H91" s="115"/>
      <c r="I91" s="113">
        <v>72</v>
      </c>
      <c r="J91" s="114"/>
      <c r="K91" s="114"/>
      <c r="L91" s="115"/>
      <c r="M91" s="113">
        <v>88</v>
      </c>
      <c r="N91" s="114"/>
      <c r="O91" s="114"/>
      <c r="P91" s="115"/>
      <c r="Q91" s="113">
        <v>1017.910448</v>
      </c>
      <c r="R91" s="114"/>
      <c r="S91" s="114"/>
      <c r="T91" s="115"/>
      <c r="U91" s="113">
        <v>1182.089552</v>
      </c>
      <c r="V91" s="114"/>
      <c r="W91" s="114"/>
      <c r="X91" s="115"/>
      <c r="Y91" s="113">
        <v>800</v>
      </c>
      <c r="Z91" s="114"/>
      <c r="AA91" s="114"/>
      <c r="AB91" s="115"/>
      <c r="AC91" s="113">
        <v>488.888889</v>
      </c>
      <c r="AD91" s="114"/>
      <c r="AE91" s="114"/>
      <c r="AF91" s="115"/>
      <c r="AG91" s="113">
        <f t="shared" si="1"/>
        <v>102618.573788</v>
      </c>
      <c r="AH91" s="114"/>
      <c r="AI91" s="114"/>
      <c r="AJ91" s="114"/>
      <c r="AK91" s="115"/>
      <c r="AL91" s="110">
        <f>AG91*T17/10^6</f>
        <v>2.5141550578059997</v>
      </c>
      <c r="AM91" s="111"/>
      <c r="AN91" s="111"/>
      <c r="AO91" s="112"/>
    </row>
    <row r="92" spans="2:41" ht="19.5" customHeight="1">
      <c r="B92" s="110" t="s">
        <v>73</v>
      </c>
      <c r="C92" s="111"/>
      <c r="D92" s="112"/>
      <c r="E92" s="113">
        <v>-50</v>
      </c>
      <c r="F92" s="114"/>
      <c r="G92" s="114"/>
      <c r="H92" s="115"/>
      <c r="I92" s="113">
        <v>72</v>
      </c>
      <c r="J92" s="114"/>
      <c r="K92" s="114"/>
      <c r="L92" s="115"/>
      <c r="M92" s="113">
        <v>88</v>
      </c>
      <c r="N92" s="114"/>
      <c r="O92" s="114"/>
      <c r="P92" s="115"/>
      <c r="Q92" s="113">
        <v>1017.910448</v>
      </c>
      <c r="R92" s="114"/>
      <c r="S92" s="114"/>
      <c r="T92" s="115"/>
      <c r="U92" s="113">
        <v>1182.089552</v>
      </c>
      <c r="V92" s="114"/>
      <c r="W92" s="114"/>
      <c r="X92" s="115"/>
      <c r="Y92" s="113">
        <v>800</v>
      </c>
      <c r="Z92" s="114"/>
      <c r="AA92" s="114"/>
      <c r="AB92" s="115"/>
      <c r="AC92" s="113">
        <v>488.888889</v>
      </c>
      <c r="AD92" s="114"/>
      <c r="AE92" s="114"/>
      <c r="AF92" s="115"/>
      <c r="AG92" s="113">
        <f t="shared" si="1"/>
        <v>102618.573788</v>
      </c>
      <c r="AH92" s="114"/>
      <c r="AI92" s="114"/>
      <c r="AJ92" s="114"/>
      <c r="AK92" s="115"/>
      <c r="AL92" s="110">
        <f>AG92*T17/10^6</f>
        <v>2.5141550578059997</v>
      </c>
      <c r="AM92" s="111"/>
      <c r="AN92" s="111"/>
      <c r="AO92" s="112"/>
    </row>
    <row r="93" spans="2:41" ht="19.5" customHeight="1">
      <c r="B93" s="110" t="s">
        <v>74</v>
      </c>
      <c r="C93" s="111"/>
      <c r="D93" s="112"/>
      <c r="E93" s="113">
        <v>-50</v>
      </c>
      <c r="F93" s="114"/>
      <c r="G93" s="114"/>
      <c r="H93" s="115"/>
      <c r="I93" s="113">
        <v>72</v>
      </c>
      <c r="J93" s="114"/>
      <c r="K93" s="114"/>
      <c r="L93" s="115"/>
      <c r="M93" s="113">
        <v>88</v>
      </c>
      <c r="N93" s="114"/>
      <c r="O93" s="114"/>
      <c r="P93" s="115"/>
      <c r="Q93" s="113">
        <v>1017.910448</v>
      </c>
      <c r="R93" s="114"/>
      <c r="S93" s="114"/>
      <c r="T93" s="115"/>
      <c r="U93" s="113">
        <v>1182.089552</v>
      </c>
      <c r="V93" s="114"/>
      <c r="W93" s="114"/>
      <c r="X93" s="115"/>
      <c r="Y93" s="113">
        <v>800</v>
      </c>
      <c r="Z93" s="114"/>
      <c r="AA93" s="114"/>
      <c r="AB93" s="115"/>
      <c r="AC93" s="113">
        <v>488.888889</v>
      </c>
      <c r="AD93" s="114"/>
      <c r="AE93" s="114"/>
      <c r="AF93" s="115"/>
      <c r="AG93" s="113">
        <f t="shared" si="1"/>
        <v>102618.573788</v>
      </c>
      <c r="AH93" s="114"/>
      <c r="AI93" s="114"/>
      <c r="AJ93" s="114"/>
      <c r="AK93" s="115"/>
      <c r="AL93" s="110">
        <f>AG93*T17/10^6</f>
        <v>2.5141550578059997</v>
      </c>
      <c r="AM93" s="111"/>
      <c r="AN93" s="111"/>
      <c r="AO93" s="112"/>
    </row>
    <row r="94" spans="2:41" ht="19.5" customHeight="1">
      <c r="B94" s="110" t="s">
        <v>75</v>
      </c>
      <c r="C94" s="111"/>
      <c r="D94" s="112"/>
      <c r="E94" s="113">
        <v>-50</v>
      </c>
      <c r="F94" s="114"/>
      <c r="G94" s="114"/>
      <c r="H94" s="115"/>
      <c r="I94" s="113">
        <v>72</v>
      </c>
      <c r="J94" s="114"/>
      <c r="K94" s="114"/>
      <c r="L94" s="115"/>
      <c r="M94" s="113">
        <v>88</v>
      </c>
      <c r="N94" s="114"/>
      <c r="O94" s="114"/>
      <c r="P94" s="115"/>
      <c r="Q94" s="113">
        <v>1017.910448</v>
      </c>
      <c r="R94" s="114"/>
      <c r="S94" s="114"/>
      <c r="T94" s="115"/>
      <c r="U94" s="113">
        <v>1182.089552</v>
      </c>
      <c r="V94" s="114"/>
      <c r="W94" s="114"/>
      <c r="X94" s="115"/>
      <c r="Y94" s="113">
        <v>800</v>
      </c>
      <c r="Z94" s="114"/>
      <c r="AA94" s="114"/>
      <c r="AB94" s="115"/>
      <c r="AC94" s="113">
        <v>488.888889</v>
      </c>
      <c r="AD94" s="114"/>
      <c r="AE94" s="114"/>
      <c r="AF94" s="115"/>
      <c r="AG94" s="113">
        <f t="shared" si="1"/>
        <v>102618.573788</v>
      </c>
      <c r="AH94" s="114"/>
      <c r="AI94" s="114"/>
      <c r="AJ94" s="114"/>
      <c r="AK94" s="115"/>
      <c r="AL94" s="110">
        <f>AG94*T17/10^6</f>
        <v>2.5141550578059997</v>
      </c>
      <c r="AM94" s="111"/>
      <c r="AN94" s="111"/>
      <c r="AO94" s="112"/>
    </row>
    <row r="95" spans="2:41" ht="19.5" customHeight="1">
      <c r="B95" s="110" t="s">
        <v>76</v>
      </c>
      <c r="C95" s="111"/>
      <c r="D95" s="112"/>
      <c r="E95" s="113">
        <v>-50</v>
      </c>
      <c r="F95" s="114"/>
      <c r="G95" s="114"/>
      <c r="H95" s="115"/>
      <c r="I95" s="113">
        <v>72</v>
      </c>
      <c r="J95" s="114"/>
      <c r="K95" s="114"/>
      <c r="L95" s="115"/>
      <c r="M95" s="113">
        <v>88</v>
      </c>
      <c r="N95" s="114"/>
      <c r="O95" s="114"/>
      <c r="P95" s="115"/>
      <c r="Q95" s="113">
        <v>1017.910448</v>
      </c>
      <c r="R95" s="114"/>
      <c r="S95" s="114"/>
      <c r="T95" s="115"/>
      <c r="U95" s="113">
        <v>1182.089552</v>
      </c>
      <c r="V95" s="114"/>
      <c r="W95" s="114"/>
      <c r="X95" s="115"/>
      <c r="Y95" s="113">
        <v>800</v>
      </c>
      <c r="Z95" s="114"/>
      <c r="AA95" s="114"/>
      <c r="AB95" s="115"/>
      <c r="AC95" s="113">
        <v>488.888889</v>
      </c>
      <c r="AD95" s="114"/>
      <c r="AE95" s="114"/>
      <c r="AF95" s="115"/>
      <c r="AG95" s="113">
        <f t="shared" si="1"/>
        <v>102618.573788</v>
      </c>
      <c r="AH95" s="114"/>
      <c r="AI95" s="114"/>
      <c r="AJ95" s="114"/>
      <c r="AK95" s="115"/>
      <c r="AL95" s="110">
        <f>AG95*T17/10^6</f>
        <v>2.5141550578059997</v>
      </c>
      <c r="AM95" s="111"/>
      <c r="AN95" s="111"/>
      <c r="AO95" s="112"/>
    </row>
    <row r="96" spans="2:41" ht="19.5" customHeight="1">
      <c r="B96" s="110" t="s">
        <v>77</v>
      </c>
      <c r="C96" s="111"/>
      <c r="D96" s="112"/>
      <c r="E96" s="113">
        <v>-50</v>
      </c>
      <c r="F96" s="114"/>
      <c r="G96" s="114"/>
      <c r="H96" s="115"/>
      <c r="I96" s="113">
        <v>72</v>
      </c>
      <c r="J96" s="114"/>
      <c r="K96" s="114"/>
      <c r="L96" s="115"/>
      <c r="M96" s="113">
        <v>88</v>
      </c>
      <c r="N96" s="114"/>
      <c r="O96" s="114"/>
      <c r="P96" s="115"/>
      <c r="Q96" s="113">
        <v>1017.910448</v>
      </c>
      <c r="R96" s="114"/>
      <c r="S96" s="114"/>
      <c r="T96" s="115"/>
      <c r="U96" s="113">
        <v>1182.089552</v>
      </c>
      <c r="V96" s="114"/>
      <c r="W96" s="114"/>
      <c r="X96" s="115"/>
      <c r="Y96" s="113">
        <v>800</v>
      </c>
      <c r="Z96" s="114"/>
      <c r="AA96" s="114"/>
      <c r="AB96" s="115"/>
      <c r="AC96" s="113">
        <v>488.888889</v>
      </c>
      <c r="AD96" s="114"/>
      <c r="AE96" s="114"/>
      <c r="AF96" s="115"/>
      <c r="AG96" s="113">
        <f t="shared" si="1"/>
        <v>102618.573788</v>
      </c>
      <c r="AH96" s="114"/>
      <c r="AI96" s="114"/>
      <c r="AJ96" s="114"/>
      <c r="AK96" s="115"/>
      <c r="AL96" s="110">
        <f>AG96*T17/10^6</f>
        <v>2.5141550578059997</v>
      </c>
      <c r="AM96" s="111"/>
      <c r="AN96" s="111"/>
      <c r="AO96" s="112"/>
    </row>
    <row r="97" spans="2:41" ht="19.5" customHeight="1">
      <c r="B97" s="110" t="s">
        <v>78</v>
      </c>
      <c r="C97" s="111"/>
      <c r="D97" s="112"/>
      <c r="E97" s="113">
        <v>-50</v>
      </c>
      <c r="F97" s="114"/>
      <c r="G97" s="114"/>
      <c r="H97" s="115"/>
      <c r="I97" s="113">
        <v>72</v>
      </c>
      <c r="J97" s="114"/>
      <c r="K97" s="114"/>
      <c r="L97" s="115"/>
      <c r="M97" s="113">
        <v>88</v>
      </c>
      <c r="N97" s="114"/>
      <c r="O97" s="114"/>
      <c r="P97" s="115"/>
      <c r="Q97" s="113">
        <v>1017.910448</v>
      </c>
      <c r="R97" s="114"/>
      <c r="S97" s="114"/>
      <c r="T97" s="115"/>
      <c r="U97" s="113">
        <v>1182.089552</v>
      </c>
      <c r="V97" s="114"/>
      <c r="W97" s="114"/>
      <c r="X97" s="115"/>
      <c r="Y97" s="113">
        <v>800</v>
      </c>
      <c r="Z97" s="114"/>
      <c r="AA97" s="114"/>
      <c r="AB97" s="115"/>
      <c r="AC97" s="113">
        <v>488.888889</v>
      </c>
      <c r="AD97" s="114"/>
      <c r="AE97" s="114"/>
      <c r="AF97" s="115"/>
      <c r="AG97" s="113">
        <f t="shared" si="1"/>
        <v>102618.573788</v>
      </c>
      <c r="AH97" s="114"/>
      <c r="AI97" s="114"/>
      <c r="AJ97" s="114"/>
      <c r="AK97" s="115"/>
      <c r="AL97" s="110">
        <f>AG97*T17/10^6</f>
        <v>2.5141550578059997</v>
      </c>
      <c r="AM97" s="111"/>
      <c r="AN97" s="111"/>
      <c r="AO97" s="112"/>
    </row>
    <row r="98" spans="2:41" ht="19.5" customHeight="1">
      <c r="B98" s="110" t="s">
        <v>79</v>
      </c>
      <c r="C98" s="111"/>
      <c r="D98" s="112"/>
      <c r="E98" s="113">
        <v>-50</v>
      </c>
      <c r="F98" s="114"/>
      <c r="G98" s="114"/>
      <c r="H98" s="115"/>
      <c r="I98" s="113">
        <v>72</v>
      </c>
      <c r="J98" s="114"/>
      <c r="K98" s="114"/>
      <c r="L98" s="115"/>
      <c r="M98" s="113">
        <v>88</v>
      </c>
      <c r="N98" s="114"/>
      <c r="O98" s="114"/>
      <c r="P98" s="115"/>
      <c r="Q98" s="113">
        <v>1017.910448</v>
      </c>
      <c r="R98" s="114"/>
      <c r="S98" s="114"/>
      <c r="T98" s="115"/>
      <c r="U98" s="113">
        <v>1182.089552</v>
      </c>
      <c r="V98" s="114"/>
      <c r="W98" s="114"/>
      <c r="X98" s="115"/>
      <c r="Y98" s="113">
        <v>800</v>
      </c>
      <c r="Z98" s="114"/>
      <c r="AA98" s="114"/>
      <c r="AB98" s="115"/>
      <c r="AC98" s="113">
        <v>488.888889</v>
      </c>
      <c r="AD98" s="114"/>
      <c r="AE98" s="114"/>
      <c r="AF98" s="115"/>
      <c r="AG98" s="113">
        <f t="shared" si="1"/>
        <v>102618.573788</v>
      </c>
      <c r="AH98" s="114"/>
      <c r="AI98" s="114"/>
      <c r="AJ98" s="114"/>
      <c r="AK98" s="115"/>
      <c r="AL98" s="110">
        <f>AG98*T17/10^6</f>
        <v>2.5141550578059997</v>
      </c>
      <c r="AM98" s="111"/>
      <c r="AN98" s="111"/>
      <c r="AO98" s="112"/>
    </row>
    <row r="106" ht="19.5" customHeight="1">
      <c r="C106" s="76" t="s">
        <v>125</v>
      </c>
    </row>
    <row r="116" spans="4:17" ht="19.5" customHeight="1">
      <c r="D116" s="76" t="s">
        <v>126</v>
      </c>
      <c r="L116" s="108">
        <f>T17</f>
        <v>24.5</v>
      </c>
      <c r="M116" s="108"/>
      <c r="N116" s="108"/>
      <c r="O116" s="108" t="s">
        <v>92</v>
      </c>
      <c r="P116" s="108"/>
      <c r="Q116" s="108"/>
    </row>
    <row r="118" ht="19.5" customHeight="1">
      <c r="C118" s="120" t="s">
        <v>127</v>
      </c>
    </row>
    <row r="119" ht="19.5" customHeight="1">
      <c r="C119" s="76" t="s">
        <v>128</v>
      </c>
    </row>
    <row r="120" spans="4:41" ht="19.5" customHeight="1">
      <c r="D120" s="155" t="s">
        <v>129</v>
      </c>
      <c r="E120" s="156"/>
      <c r="F120" s="156"/>
      <c r="G120" s="156"/>
      <c r="H120" s="156"/>
      <c r="I120" s="157"/>
      <c r="J120" s="155" t="s">
        <v>131</v>
      </c>
      <c r="K120" s="158"/>
      <c r="L120" s="158"/>
      <c r="M120" s="158"/>
      <c r="N120" s="159"/>
      <c r="O120" s="155" t="s">
        <v>132</v>
      </c>
      <c r="P120" s="158"/>
      <c r="Q120" s="158"/>
      <c r="R120" s="158"/>
      <c r="S120" s="159"/>
      <c r="T120" s="110" t="s">
        <v>130</v>
      </c>
      <c r="U120" s="111"/>
      <c r="V120" s="111"/>
      <c r="W120" s="111"/>
      <c r="X120" s="111"/>
      <c r="Y120" s="111"/>
      <c r="Z120" s="111"/>
      <c r="AA120" s="112"/>
      <c r="AB120" s="155" t="s">
        <v>133</v>
      </c>
      <c r="AC120" s="158"/>
      <c r="AD120" s="158"/>
      <c r="AE120" s="158"/>
      <c r="AF120" s="159"/>
      <c r="AG120" s="155" t="s">
        <v>134</v>
      </c>
      <c r="AH120" s="158"/>
      <c r="AI120" s="158"/>
      <c r="AJ120" s="159"/>
      <c r="AK120" s="155" t="s">
        <v>135</v>
      </c>
      <c r="AL120" s="158"/>
      <c r="AM120" s="158"/>
      <c r="AN120" s="158"/>
      <c r="AO120" s="159"/>
    </row>
    <row r="121" spans="4:41" ht="19.5" customHeight="1">
      <c r="D121" s="160"/>
      <c r="E121" s="161"/>
      <c r="F121" s="161"/>
      <c r="G121" s="161"/>
      <c r="H121" s="161"/>
      <c r="I121" s="162"/>
      <c r="J121" s="160" t="s">
        <v>136</v>
      </c>
      <c r="K121" s="163"/>
      <c r="L121" s="163"/>
      <c r="M121" s="163"/>
      <c r="N121" s="164"/>
      <c r="O121" s="160" t="s">
        <v>136</v>
      </c>
      <c r="P121" s="163"/>
      <c r="Q121" s="163"/>
      <c r="R121" s="163"/>
      <c r="S121" s="164"/>
      <c r="T121" s="110" t="s">
        <v>137</v>
      </c>
      <c r="U121" s="111"/>
      <c r="V121" s="111"/>
      <c r="W121" s="112"/>
      <c r="X121" s="110" t="s">
        <v>138</v>
      </c>
      <c r="Y121" s="111"/>
      <c r="Z121" s="111"/>
      <c r="AA121" s="112"/>
      <c r="AB121" s="160" t="s">
        <v>139</v>
      </c>
      <c r="AC121" s="163"/>
      <c r="AD121" s="163"/>
      <c r="AE121" s="163"/>
      <c r="AF121" s="164"/>
      <c r="AG121" s="160" t="s">
        <v>136</v>
      </c>
      <c r="AH121" s="163"/>
      <c r="AI121" s="163"/>
      <c r="AJ121" s="164"/>
      <c r="AK121" s="160" t="s">
        <v>140</v>
      </c>
      <c r="AL121" s="163"/>
      <c r="AM121" s="163"/>
      <c r="AN121" s="163"/>
      <c r="AO121" s="164"/>
    </row>
    <row r="122" spans="4:41" ht="19.5" customHeight="1">
      <c r="D122" s="110" t="s">
        <v>141</v>
      </c>
      <c r="E122" s="111"/>
      <c r="F122" s="111"/>
      <c r="G122" s="111"/>
      <c r="H122" s="111"/>
      <c r="I122" s="112"/>
      <c r="J122" s="113">
        <v>5500</v>
      </c>
      <c r="K122" s="114"/>
      <c r="L122" s="114"/>
      <c r="M122" s="114"/>
      <c r="N122" s="115"/>
      <c r="O122" s="113">
        <v>80</v>
      </c>
      <c r="P122" s="114"/>
      <c r="Q122" s="114"/>
      <c r="R122" s="114"/>
      <c r="S122" s="115"/>
      <c r="T122" s="113">
        <v>3722.222222</v>
      </c>
      <c r="U122" s="114"/>
      <c r="V122" s="114"/>
      <c r="W122" s="115"/>
      <c r="X122" s="113">
        <v>4700</v>
      </c>
      <c r="Y122" s="114"/>
      <c r="Z122" s="114"/>
      <c r="AA122" s="115"/>
      <c r="AB122" s="113">
        <f>(T122+X122)/2*O122</f>
        <v>336888.88888</v>
      </c>
      <c r="AC122" s="114"/>
      <c r="AD122" s="114"/>
      <c r="AE122" s="114"/>
      <c r="AF122" s="115"/>
      <c r="AG122" s="113">
        <v>3200</v>
      </c>
      <c r="AH122" s="114"/>
      <c r="AI122" s="114"/>
      <c r="AJ122" s="115"/>
      <c r="AK122" s="110">
        <f>AB122*AG122*L116/10^9</f>
        <v>26.412088888192</v>
      </c>
      <c r="AL122" s="111"/>
      <c r="AM122" s="111"/>
      <c r="AN122" s="111"/>
      <c r="AO122" s="112"/>
    </row>
    <row r="124" spans="3:33" ht="19.5" customHeight="1">
      <c r="C124" s="76" t="s">
        <v>142</v>
      </c>
      <c r="L124" s="76" t="s">
        <v>143</v>
      </c>
      <c r="R124" s="108">
        <v>0.4</v>
      </c>
      <c r="S124" s="108"/>
      <c r="T124" s="108"/>
      <c r="U124" s="76" t="s">
        <v>91</v>
      </c>
      <c r="AG124" s="76" t="s">
        <v>144</v>
      </c>
    </row>
    <row r="125" spans="4:34" ht="19.5" customHeight="1">
      <c r="D125" s="76" t="s">
        <v>145</v>
      </c>
      <c r="K125" s="76" t="s">
        <v>146</v>
      </c>
      <c r="AC125" s="88" t="s">
        <v>5</v>
      </c>
      <c r="AD125" s="108">
        <v>31.458</v>
      </c>
      <c r="AE125" s="108"/>
      <c r="AF125" s="108"/>
      <c r="AG125" s="108"/>
      <c r="AH125" s="76" t="s">
        <v>147</v>
      </c>
    </row>
    <row r="126" spans="4:34" ht="19.5" customHeight="1">
      <c r="D126" s="76" t="s">
        <v>94</v>
      </c>
      <c r="K126" s="76" t="s">
        <v>148</v>
      </c>
      <c r="AC126" s="88" t="s">
        <v>5</v>
      </c>
      <c r="AD126" s="108">
        <v>8.389</v>
      </c>
      <c r="AE126" s="108"/>
      <c r="AF126" s="108"/>
      <c r="AG126" s="108"/>
      <c r="AH126" s="76" t="s">
        <v>147</v>
      </c>
    </row>
    <row r="127" spans="4:34" ht="19.5" customHeight="1">
      <c r="D127" s="76" t="s">
        <v>98</v>
      </c>
      <c r="K127" s="76" t="s">
        <v>99</v>
      </c>
      <c r="AC127" s="88" t="s">
        <v>5</v>
      </c>
      <c r="AD127" s="108">
        <v>6.84</v>
      </c>
      <c r="AE127" s="108"/>
      <c r="AF127" s="108"/>
      <c r="AG127" s="108"/>
      <c r="AH127" s="76" t="s">
        <v>147</v>
      </c>
    </row>
    <row r="128" spans="4:34" ht="19.5" customHeight="1">
      <c r="D128" s="76" t="s">
        <v>101</v>
      </c>
      <c r="K128" s="76" t="s">
        <v>149</v>
      </c>
      <c r="AC128" s="88" t="s">
        <v>5</v>
      </c>
      <c r="AD128" s="108">
        <v>1.94</v>
      </c>
      <c r="AE128" s="108"/>
      <c r="AF128" s="108"/>
      <c r="AG128" s="108"/>
      <c r="AH128" s="76" t="s">
        <v>147</v>
      </c>
    </row>
    <row r="129" spans="4:34" ht="19.5" customHeight="1">
      <c r="D129" s="76" t="s">
        <v>103</v>
      </c>
      <c r="K129" s="76" t="s">
        <v>150</v>
      </c>
      <c r="AC129" s="88" t="s">
        <v>5</v>
      </c>
      <c r="AD129" s="108">
        <v>0.4</v>
      </c>
      <c r="AE129" s="108"/>
      <c r="AF129" s="108"/>
      <c r="AG129" s="108"/>
      <c r="AH129" s="76" t="s">
        <v>147</v>
      </c>
    </row>
    <row r="130" spans="4:34" ht="19.5" customHeight="1">
      <c r="D130" s="76" t="s">
        <v>104</v>
      </c>
      <c r="K130" s="76" t="s">
        <v>149</v>
      </c>
      <c r="AC130" s="88" t="s">
        <v>5</v>
      </c>
      <c r="AD130" s="108">
        <v>1.94</v>
      </c>
      <c r="AE130" s="108"/>
      <c r="AF130" s="108"/>
      <c r="AG130" s="108"/>
      <c r="AH130" s="76" t="s">
        <v>147</v>
      </c>
    </row>
    <row r="131" spans="4:34" ht="19.5" customHeight="1">
      <c r="D131" s="76" t="s">
        <v>105</v>
      </c>
      <c r="K131" s="76" t="s">
        <v>150</v>
      </c>
      <c r="AC131" s="88" t="s">
        <v>5</v>
      </c>
      <c r="AD131" s="108">
        <v>0.4</v>
      </c>
      <c r="AE131" s="108"/>
      <c r="AF131" s="108"/>
      <c r="AG131" s="108"/>
      <c r="AH131" s="76" t="s">
        <v>147</v>
      </c>
    </row>
    <row r="132" spans="4:34" ht="19.5" customHeight="1">
      <c r="D132" s="76" t="s">
        <v>106</v>
      </c>
      <c r="K132" s="76" t="s">
        <v>150</v>
      </c>
      <c r="AC132" s="88" t="s">
        <v>5</v>
      </c>
      <c r="AD132" s="108">
        <v>0.4</v>
      </c>
      <c r="AE132" s="108"/>
      <c r="AF132" s="108"/>
      <c r="AG132" s="108"/>
      <c r="AH132" s="76" t="s">
        <v>147</v>
      </c>
    </row>
    <row r="133" spans="27:34" ht="19.5" customHeight="1">
      <c r="AA133" s="108" t="s">
        <v>151</v>
      </c>
      <c r="AB133" s="108"/>
      <c r="AC133" s="88" t="s">
        <v>5</v>
      </c>
      <c r="AD133" s="108">
        <f>SUM(AD125:AD132)</f>
        <v>51.76699999999999</v>
      </c>
      <c r="AE133" s="165"/>
      <c r="AF133" s="165"/>
      <c r="AG133" s="165"/>
      <c r="AH133" s="76" t="s">
        <v>147</v>
      </c>
    </row>
    <row r="134" spans="4:25" ht="19.5" customHeight="1">
      <c r="D134" s="76" t="s">
        <v>152</v>
      </c>
      <c r="K134" s="108">
        <f>AD133</f>
        <v>51.76699999999999</v>
      </c>
      <c r="L134" s="165"/>
      <c r="M134" s="165"/>
      <c r="N134" s="165"/>
      <c r="O134" s="108" t="s">
        <v>147</v>
      </c>
      <c r="P134" s="108"/>
      <c r="Q134" s="88" t="s">
        <v>21</v>
      </c>
      <c r="R134" s="109">
        <v>2</v>
      </c>
      <c r="S134" s="109"/>
      <c r="T134" s="88" t="s">
        <v>5</v>
      </c>
      <c r="U134" s="108">
        <f>K134/R134</f>
        <v>25.883499999999994</v>
      </c>
      <c r="V134" s="108"/>
      <c r="W134" s="108"/>
      <c r="X134" s="108" t="s">
        <v>147</v>
      </c>
      <c r="Y134" s="108"/>
    </row>
    <row r="136" ht="19.5" customHeight="1">
      <c r="C136" s="76" t="s">
        <v>153</v>
      </c>
    </row>
    <row r="137" spans="5:39" ht="19.5" customHeight="1">
      <c r="E137" s="76" t="s">
        <v>154</v>
      </c>
      <c r="K137" s="108">
        <v>0</v>
      </c>
      <c r="L137" s="108"/>
      <c r="M137" s="108"/>
      <c r="N137" s="76" t="s">
        <v>91</v>
      </c>
      <c r="O137" s="88" t="s">
        <v>20</v>
      </c>
      <c r="P137" s="108">
        <v>10.7</v>
      </c>
      <c r="Q137" s="108"/>
      <c r="R137" s="108"/>
      <c r="S137" s="76" t="s">
        <v>91</v>
      </c>
      <c r="T137" s="88" t="s">
        <v>20</v>
      </c>
      <c r="U137" s="108">
        <v>3.4</v>
      </c>
      <c r="V137" s="108"/>
      <c r="W137" s="108"/>
      <c r="X137" s="76" t="s">
        <v>91</v>
      </c>
      <c r="Y137" s="88" t="s">
        <v>20</v>
      </c>
      <c r="Z137" s="108">
        <f>L116</f>
        <v>24.5</v>
      </c>
      <c r="AA137" s="165"/>
      <c r="AB137" s="165"/>
      <c r="AC137" s="108" t="s">
        <v>92</v>
      </c>
      <c r="AD137" s="108"/>
      <c r="AE137" s="108"/>
      <c r="AG137" s="76" t="s">
        <v>5</v>
      </c>
      <c r="AH137" s="108">
        <f>K137*P137*U137*Z137</f>
        <v>0</v>
      </c>
      <c r="AI137" s="108"/>
      <c r="AJ137" s="108"/>
      <c r="AK137" s="108"/>
      <c r="AL137" s="108" t="s">
        <v>147</v>
      </c>
      <c r="AM137" s="108"/>
    </row>
    <row r="138" spans="5:25" ht="19.5" customHeight="1">
      <c r="E138" s="76" t="s">
        <v>155</v>
      </c>
      <c r="K138" s="108">
        <f>AH137</f>
        <v>0</v>
      </c>
      <c r="L138" s="165"/>
      <c r="M138" s="165"/>
      <c r="N138" s="165"/>
      <c r="O138" s="108" t="s">
        <v>147</v>
      </c>
      <c r="P138" s="108"/>
      <c r="Q138" s="89" t="s">
        <v>21</v>
      </c>
      <c r="R138" s="109">
        <f>R134</f>
        <v>2</v>
      </c>
      <c r="S138" s="166"/>
      <c r="T138" s="76" t="s">
        <v>5</v>
      </c>
      <c r="U138" s="108">
        <f>K138/R138</f>
        <v>0</v>
      </c>
      <c r="V138" s="108"/>
      <c r="W138" s="108"/>
      <c r="X138" s="108" t="s">
        <v>147</v>
      </c>
      <c r="Y138" s="108"/>
    </row>
    <row r="140" spans="4:37" ht="19.5" customHeight="1">
      <c r="D140" s="76" t="s">
        <v>156</v>
      </c>
      <c r="AK140" s="76" t="s">
        <v>144</v>
      </c>
    </row>
    <row r="141" spans="5:42" ht="19.5" customHeight="1">
      <c r="E141" s="110" t="s">
        <v>157</v>
      </c>
      <c r="F141" s="111"/>
      <c r="G141" s="111"/>
      <c r="H141" s="112"/>
      <c r="I141" s="110" t="s">
        <v>158</v>
      </c>
      <c r="J141" s="111"/>
      <c r="K141" s="111"/>
      <c r="L141" s="111"/>
      <c r="M141" s="111"/>
      <c r="N141" s="111"/>
      <c r="O141" s="112"/>
      <c r="P141" s="110" t="s">
        <v>159</v>
      </c>
      <c r="Q141" s="111"/>
      <c r="R141" s="111"/>
      <c r="S141" s="111"/>
      <c r="T141" s="111"/>
      <c r="U141" s="111"/>
      <c r="V141" s="112"/>
      <c r="W141" s="110" t="s">
        <v>160</v>
      </c>
      <c r="X141" s="111"/>
      <c r="Y141" s="111"/>
      <c r="Z141" s="111"/>
      <c r="AA141" s="111"/>
      <c r="AB141" s="111"/>
      <c r="AC141" s="112"/>
      <c r="AD141" s="110" t="s">
        <v>161</v>
      </c>
      <c r="AE141" s="111"/>
      <c r="AF141" s="111"/>
      <c r="AG141" s="111"/>
      <c r="AH141" s="111"/>
      <c r="AI141" s="111"/>
      <c r="AJ141" s="112"/>
      <c r="AK141" s="110" t="s">
        <v>162</v>
      </c>
      <c r="AL141" s="111"/>
      <c r="AM141" s="111"/>
      <c r="AN141" s="111"/>
      <c r="AO141" s="111"/>
      <c r="AP141" s="112"/>
    </row>
    <row r="142" spans="5:42" ht="19.5" customHeight="1">
      <c r="E142" s="110" t="s">
        <v>163</v>
      </c>
      <c r="F142" s="111"/>
      <c r="G142" s="111"/>
      <c r="H142" s="112"/>
      <c r="I142" s="110">
        <f>AK122/2</f>
        <v>13.206044444096</v>
      </c>
      <c r="J142" s="111"/>
      <c r="K142" s="111"/>
      <c r="L142" s="111"/>
      <c r="M142" s="111"/>
      <c r="N142" s="111"/>
      <c r="O142" s="112"/>
      <c r="P142" s="110">
        <f>U134</f>
        <v>25.883499999999994</v>
      </c>
      <c r="Q142" s="111"/>
      <c r="R142" s="111"/>
      <c r="S142" s="111"/>
      <c r="T142" s="111"/>
      <c r="U142" s="111"/>
      <c r="V142" s="112"/>
      <c r="W142" s="110">
        <f>U138</f>
        <v>0</v>
      </c>
      <c r="X142" s="111"/>
      <c r="Y142" s="111"/>
      <c r="Z142" s="111"/>
      <c r="AA142" s="111"/>
      <c r="AB142" s="111"/>
      <c r="AC142" s="112"/>
      <c r="AD142" s="110">
        <f>I142+P142+W142</f>
        <v>39.08954444409599</v>
      </c>
      <c r="AE142" s="111"/>
      <c r="AF142" s="111"/>
      <c r="AG142" s="111"/>
      <c r="AH142" s="111"/>
      <c r="AI142" s="111"/>
      <c r="AJ142" s="112"/>
      <c r="AK142" s="110" t="s">
        <v>164</v>
      </c>
      <c r="AL142" s="111"/>
      <c r="AM142" s="111"/>
      <c r="AN142" s="111"/>
      <c r="AO142" s="111"/>
      <c r="AP142" s="112"/>
    </row>
    <row r="143" spans="5:42" ht="19.5" customHeight="1">
      <c r="E143" s="110" t="s">
        <v>165</v>
      </c>
      <c r="F143" s="111"/>
      <c r="G143" s="111"/>
      <c r="H143" s="112"/>
      <c r="I143" s="110">
        <f>AK122/2</f>
        <v>13.206044444096</v>
      </c>
      <c r="J143" s="111"/>
      <c r="K143" s="111"/>
      <c r="L143" s="111"/>
      <c r="M143" s="111"/>
      <c r="N143" s="111"/>
      <c r="O143" s="112"/>
      <c r="P143" s="110">
        <f>P142</f>
        <v>25.883499999999994</v>
      </c>
      <c r="Q143" s="111"/>
      <c r="R143" s="111"/>
      <c r="S143" s="111"/>
      <c r="T143" s="111"/>
      <c r="U143" s="111"/>
      <c r="V143" s="112"/>
      <c r="W143" s="110">
        <f>W142</f>
        <v>0</v>
      </c>
      <c r="X143" s="111"/>
      <c r="Y143" s="111"/>
      <c r="Z143" s="111"/>
      <c r="AA143" s="111"/>
      <c r="AB143" s="111"/>
      <c r="AC143" s="112"/>
      <c r="AD143" s="110">
        <f>I143+P143+W143</f>
        <v>39.08954444409599</v>
      </c>
      <c r="AE143" s="111"/>
      <c r="AF143" s="111"/>
      <c r="AG143" s="111"/>
      <c r="AH143" s="111"/>
      <c r="AI143" s="111"/>
      <c r="AJ143" s="112"/>
      <c r="AK143" s="110" t="s">
        <v>164</v>
      </c>
      <c r="AL143" s="111"/>
      <c r="AM143" s="111"/>
      <c r="AN143" s="111"/>
      <c r="AO143" s="111"/>
      <c r="AP143" s="112"/>
    </row>
    <row r="145" ht="19.5" customHeight="1">
      <c r="B145" s="76" t="s">
        <v>166</v>
      </c>
    </row>
    <row r="146" spans="4:11" ht="19.5" customHeight="1">
      <c r="D146" s="76" t="s">
        <v>167</v>
      </c>
      <c r="J146" s="76" t="s">
        <v>168</v>
      </c>
      <c r="K146" s="76" t="s">
        <v>169</v>
      </c>
    </row>
    <row r="147" spans="4:34" ht="19.5" customHeight="1">
      <c r="D147" s="76" t="s">
        <v>170</v>
      </c>
      <c r="J147" s="76" t="s">
        <v>171</v>
      </c>
      <c r="O147" s="167">
        <v>10</v>
      </c>
      <c r="P147" s="167"/>
      <c r="Q147" s="76" t="s">
        <v>172</v>
      </c>
      <c r="T147" s="76" t="s">
        <v>173</v>
      </c>
      <c r="AE147" s="153">
        <v>10</v>
      </c>
      <c r="AF147" s="153"/>
      <c r="AG147" s="153"/>
      <c r="AH147" s="76" t="s">
        <v>93</v>
      </c>
    </row>
    <row r="148" spans="20:34" ht="19.5" customHeight="1">
      <c r="T148" s="76" t="s">
        <v>174</v>
      </c>
      <c r="AE148" s="153">
        <v>12</v>
      </c>
      <c r="AF148" s="153"/>
      <c r="AG148" s="153"/>
      <c r="AH148" s="76" t="s">
        <v>93</v>
      </c>
    </row>
    <row r="149" spans="4:34" ht="19.5" customHeight="1">
      <c r="D149" s="76" t="s">
        <v>175</v>
      </c>
      <c r="T149" s="76" t="s">
        <v>176</v>
      </c>
      <c r="AE149" s="153">
        <v>3.5</v>
      </c>
      <c r="AF149" s="153"/>
      <c r="AG149" s="153"/>
      <c r="AH149" s="76" t="s">
        <v>93</v>
      </c>
    </row>
    <row r="150" spans="4:34" ht="19.5" customHeight="1">
      <c r="D150" s="76" t="s">
        <v>177</v>
      </c>
      <c r="T150" s="76" t="s">
        <v>176</v>
      </c>
      <c r="AE150" s="153">
        <v>3.5</v>
      </c>
      <c r="AF150" s="153"/>
      <c r="AG150" s="153"/>
      <c r="AH150" s="76" t="s">
        <v>93</v>
      </c>
    </row>
    <row r="152" ht="19.5" customHeight="1">
      <c r="B152" s="76" t="s">
        <v>178</v>
      </c>
    </row>
    <row r="153" spans="4:27" ht="19.5" customHeight="1">
      <c r="D153" s="76" t="s">
        <v>179</v>
      </c>
      <c r="L153" s="76" t="s">
        <v>180</v>
      </c>
      <c r="AA153" s="76" t="s">
        <v>181</v>
      </c>
    </row>
    <row r="154" spans="4:38" ht="19.5" customHeight="1">
      <c r="D154" s="76" t="s">
        <v>182</v>
      </c>
      <c r="L154" s="108">
        <v>50</v>
      </c>
      <c r="M154" s="108"/>
      <c r="N154" s="108"/>
      <c r="O154" s="108"/>
      <c r="P154" s="88" t="s">
        <v>91</v>
      </c>
      <c r="U154" s="88" t="s">
        <v>183</v>
      </c>
      <c r="V154" s="88" t="s">
        <v>5</v>
      </c>
      <c r="W154" s="109">
        <v>20</v>
      </c>
      <c r="X154" s="109"/>
      <c r="Y154" s="88" t="s">
        <v>21</v>
      </c>
      <c r="Z154" s="88" t="s">
        <v>184</v>
      </c>
      <c r="AA154" s="109">
        <v>50</v>
      </c>
      <c r="AB154" s="109"/>
      <c r="AC154" s="88" t="s">
        <v>24</v>
      </c>
      <c r="AD154" s="108">
        <f>L154</f>
        <v>50</v>
      </c>
      <c r="AE154" s="165"/>
      <c r="AF154" s="165"/>
      <c r="AG154" s="88" t="s">
        <v>185</v>
      </c>
      <c r="AH154" s="88" t="s">
        <v>5</v>
      </c>
      <c r="AI154" s="108">
        <f>W154/(AA154+AD154)</f>
        <v>0.2</v>
      </c>
      <c r="AJ154" s="108"/>
      <c r="AK154" s="108"/>
      <c r="AL154" s="108"/>
    </row>
    <row r="155" spans="4:38" ht="19.5" customHeight="1">
      <c r="D155" s="76" t="s">
        <v>187</v>
      </c>
      <c r="L155" s="108">
        <f>(L154+L156)/2</f>
        <v>50</v>
      </c>
      <c r="M155" s="108"/>
      <c r="N155" s="108"/>
      <c r="O155" s="108"/>
      <c r="P155" s="88" t="s">
        <v>91</v>
      </c>
      <c r="U155" s="88" t="s">
        <v>183</v>
      </c>
      <c r="V155" s="88" t="s">
        <v>5</v>
      </c>
      <c r="W155" s="109">
        <v>20</v>
      </c>
      <c r="X155" s="109"/>
      <c r="Y155" s="88" t="s">
        <v>21</v>
      </c>
      <c r="Z155" s="88" t="s">
        <v>184</v>
      </c>
      <c r="AA155" s="109">
        <v>50</v>
      </c>
      <c r="AB155" s="109"/>
      <c r="AC155" s="88" t="s">
        <v>24</v>
      </c>
      <c r="AD155" s="108">
        <f>L155</f>
        <v>50</v>
      </c>
      <c r="AE155" s="165"/>
      <c r="AF155" s="165"/>
      <c r="AG155" s="88" t="s">
        <v>185</v>
      </c>
      <c r="AH155" s="88" t="s">
        <v>5</v>
      </c>
      <c r="AI155" s="108">
        <f>W155/(AA155+AD155)</f>
        <v>0.2</v>
      </c>
      <c r="AJ155" s="108"/>
      <c r="AK155" s="108"/>
      <c r="AL155" s="108"/>
    </row>
    <row r="156" spans="4:38" ht="19.5" customHeight="1">
      <c r="D156" s="76" t="s">
        <v>186</v>
      </c>
      <c r="L156" s="108">
        <v>50</v>
      </c>
      <c r="M156" s="108"/>
      <c r="N156" s="108"/>
      <c r="O156" s="108"/>
      <c r="P156" s="88" t="s">
        <v>91</v>
      </c>
      <c r="U156" s="88" t="s">
        <v>183</v>
      </c>
      <c r="V156" s="88" t="s">
        <v>5</v>
      </c>
      <c r="W156" s="109">
        <v>20</v>
      </c>
      <c r="X156" s="109"/>
      <c r="Y156" s="88" t="s">
        <v>21</v>
      </c>
      <c r="Z156" s="88" t="s">
        <v>184</v>
      </c>
      <c r="AA156" s="109">
        <v>50</v>
      </c>
      <c r="AB156" s="109"/>
      <c r="AC156" s="88" t="s">
        <v>24</v>
      </c>
      <c r="AD156" s="108">
        <f>L156</f>
        <v>50</v>
      </c>
      <c r="AE156" s="165"/>
      <c r="AF156" s="165"/>
      <c r="AG156" s="88" t="s">
        <v>185</v>
      </c>
      <c r="AH156" s="88" t="s">
        <v>5</v>
      </c>
      <c r="AI156" s="108">
        <f>W156/(AA156+AD156)</f>
        <v>0.2</v>
      </c>
      <c r="AJ156" s="108"/>
      <c r="AK156" s="108"/>
      <c r="AL156" s="108"/>
    </row>
    <row r="157" spans="4:38" ht="19.5" customHeight="1">
      <c r="D157" s="76" t="s">
        <v>189</v>
      </c>
      <c r="L157" s="108">
        <f>(L156+L158)/2</f>
        <v>50</v>
      </c>
      <c r="M157" s="108"/>
      <c r="N157" s="108"/>
      <c r="O157" s="108"/>
      <c r="P157" s="88" t="s">
        <v>91</v>
      </c>
      <c r="U157" s="88" t="s">
        <v>183</v>
      </c>
      <c r="V157" s="88" t="s">
        <v>5</v>
      </c>
      <c r="W157" s="109">
        <v>20</v>
      </c>
      <c r="X157" s="109"/>
      <c r="Y157" s="88" t="s">
        <v>21</v>
      </c>
      <c r="Z157" s="88" t="s">
        <v>184</v>
      </c>
      <c r="AA157" s="109">
        <v>50</v>
      </c>
      <c r="AB157" s="109"/>
      <c r="AC157" s="88" t="s">
        <v>24</v>
      </c>
      <c r="AD157" s="108">
        <f>L157</f>
        <v>50</v>
      </c>
      <c r="AE157" s="165"/>
      <c r="AF157" s="165"/>
      <c r="AG157" s="88" t="s">
        <v>185</v>
      </c>
      <c r="AH157" s="88" t="s">
        <v>5</v>
      </c>
      <c r="AI157" s="108">
        <f>W157/(AA157+AD157)</f>
        <v>0.2</v>
      </c>
      <c r="AJ157" s="108"/>
      <c r="AK157" s="108"/>
      <c r="AL157" s="108"/>
    </row>
    <row r="158" spans="4:38" ht="19.5" customHeight="1">
      <c r="D158" s="76" t="s">
        <v>188</v>
      </c>
      <c r="L158" s="108">
        <v>50</v>
      </c>
      <c r="M158" s="108"/>
      <c r="N158" s="108"/>
      <c r="O158" s="108"/>
      <c r="P158" s="88" t="s">
        <v>91</v>
      </c>
      <c r="U158" s="88" t="s">
        <v>183</v>
      </c>
      <c r="V158" s="88" t="s">
        <v>5</v>
      </c>
      <c r="W158" s="109">
        <v>20</v>
      </c>
      <c r="X158" s="109"/>
      <c r="Y158" s="88" t="s">
        <v>21</v>
      </c>
      <c r="Z158" s="88" t="s">
        <v>184</v>
      </c>
      <c r="AA158" s="109">
        <v>50</v>
      </c>
      <c r="AB158" s="109"/>
      <c r="AC158" s="88" t="s">
        <v>24</v>
      </c>
      <c r="AD158" s="108">
        <f>L158</f>
        <v>50</v>
      </c>
      <c r="AE158" s="165"/>
      <c r="AF158" s="165"/>
      <c r="AG158" s="88" t="s">
        <v>185</v>
      </c>
      <c r="AH158" s="88" t="s">
        <v>5</v>
      </c>
      <c r="AI158" s="108">
        <f>W158/(AA158+AD158)</f>
        <v>0.2</v>
      </c>
      <c r="AJ158" s="108"/>
      <c r="AK158" s="108"/>
      <c r="AL158" s="108"/>
    </row>
    <row r="176" ht="19.5" customHeight="1">
      <c r="B176" s="76" t="s">
        <v>190</v>
      </c>
    </row>
  </sheetData>
  <mergeCells count="636">
    <mergeCell ref="M17:P17"/>
    <mergeCell ref="R17:S17"/>
    <mergeCell ref="T17:V17"/>
    <mergeCell ref="W17:Y17"/>
    <mergeCell ref="AD17:AG17"/>
    <mergeCell ref="AH17:AJ17"/>
    <mergeCell ref="AD19:AG19"/>
    <mergeCell ref="AH19:AJ19"/>
    <mergeCell ref="AD20:AG20"/>
    <mergeCell ref="AD21:AG21"/>
    <mergeCell ref="AD22:AG22"/>
    <mergeCell ref="AD23:AG23"/>
    <mergeCell ref="AD24:AG24"/>
    <mergeCell ref="AD25:AG25"/>
    <mergeCell ref="B37:C37"/>
    <mergeCell ref="B38:D38"/>
    <mergeCell ref="E38:H38"/>
    <mergeCell ref="I38:L38"/>
    <mergeCell ref="M38:P38"/>
    <mergeCell ref="Q38:T38"/>
    <mergeCell ref="U38:X38"/>
    <mergeCell ref="Y38:AB38"/>
    <mergeCell ref="AC38:AF38"/>
    <mergeCell ref="AG38:AK38"/>
    <mergeCell ref="AL38:AO38"/>
    <mergeCell ref="B39:D39"/>
    <mergeCell ref="E39:H39"/>
    <mergeCell ref="I39:L39"/>
    <mergeCell ref="M39:P39"/>
    <mergeCell ref="Q39:T39"/>
    <mergeCell ref="U39:X39"/>
    <mergeCell ref="Y39:AB39"/>
    <mergeCell ref="AC39:AF39"/>
    <mergeCell ref="AG39:AK39"/>
    <mergeCell ref="AL39:AO39"/>
    <mergeCell ref="B40:D40"/>
    <mergeCell ref="E40:H40"/>
    <mergeCell ref="I40:L40"/>
    <mergeCell ref="M40:P40"/>
    <mergeCell ref="Q40:T40"/>
    <mergeCell ref="U40:X40"/>
    <mergeCell ref="Y40:AB40"/>
    <mergeCell ref="AC40:AF40"/>
    <mergeCell ref="AG40:AK40"/>
    <mergeCell ref="AL40:AO40"/>
    <mergeCell ref="B41:D41"/>
    <mergeCell ref="E41:H41"/>
    <mergeCell ref="I41:L41"/>
    <mergeCell ref="M41:P41"/>
    <mergeCell ref="Q41:T41"/>
    <mergeCell ref="U41:X41"/>
    <mergeCell ref="Y41:AB41"/>
    <mergeCell ref="AC41:AF41"/>
    <mergeCell ref="AG41:AK41"/>
    <mergeCell ref="AL41:AO41"/>
    <mergeCell ref="B42:D42"/>
    <mergeCell ref="E42:H42"/>
    <mergeCell ref="I42:L42"/>
    <mergeCell ref="M42:P42"/>
    <mergeCell ref="Q42:T42"/>
    <mergeCell ref="U42:X42"/>
    <mergeCell ref="Y42:AB42"/>
    <mergeCell ref="AC42:AF42"/>
    <mergeCell ref="AG42:AK42"/>
    <mergeCell ref="AL42:AO42"/>
    <mergeCell ref="B43:D43"/>
    <mergeCell ref="E43:H43"/>
    <mergeCell ref="I43:L43"/>
    <mergeCell ref="M43:P43"/>
    <mergeCell ref="Q43:T43"/>
    <mergeCell ref="U43:X43"/>
    <mergeCell ref="Y43:AB43"/>
    <mergeCell ref="AC43:AF43"/>
    <mergeCell ref="AG43:AK43"/>
    <mergeCell ref="AL43:AO43"/>
    <mergeCell ref="B44:D44"/>
    <mergeCell ref="E44:H44"/>
    <mergeCell ref="I44:L44"/>
    <mergeCell ref="M44:P44"/>
    <mergeCell ref="Q44:T44"/>
    <mergeCell ref="U44:X44"/>
    <mergeCell ref="Y44:AB44"/>
    <mergeCell ref="AC44:AF44"/>
    <mergeCell ref="AG44:AK44"/>
    <mergeCell ref="AL44:AO44"/>
    <mergeCell ref="B45:D45"/>
    <mergeCell ref="E45:H45"/>
    <mergeCell ref="I45:L45"/>
    <mergeCell ref="M45:P45"/>
    <mergeCell ref="Q45:T45"/>
    <mergeCell ref="U45:X45"/>
    <mergeCell ref="Y45:AB45"/>
    <mergeCell ref="AC45:AF45"/>
    <mergeCell ref="AG45:AK45"/>
    <mergeCell ref="AL45:AO45"/>
    <mergeCell ref="B46:D46"/>
    <mergeCell ref="E46:H46"/>
    <mergeCell ref="I46:L46"/>
    <mergeCell ref="M46:P46"/>
    <mergeCell ref="Q46:T46"/>
    <mergeCell ref="U46:X46"/>
    <mergeCell ref="Y46:AB46"/>
    <mergeCell ref="AC46:AF46"/>
    <mergeCell ref="AG46:AK46"/>
    <mergeCell ref="AL46:AO46"/>
    <mergeCell ref="B47:D47"/>
    <mergeCell ref="E47:H47"/>
    <mergeCell ref="I47:L47"/>
    <mergeCell ref="M47:P47"/>
    <mergeCell ref="Q47:T47"/>
    <mergeCell ref="U47:X47"/>
    <mergeCell ref="Y47:AB47"/>
    <mergeCell ref="AC47:AF47"/>
    <mergeCell ref="AG47:AK47"/>
    <mergeCell ref="AL47:AO47"/>
    <mergeCell ref="B48:D48"/>
    <mergeCell ref="E48:H48"/>
    <mergeCell ref="I48:L48"/>
    <mergeCell ref="M48:P48"/>
    <mergeCell ref="Q48:T48"/>
    <mergeCell ref="U48:X48"/>
    <mergeCell ref="Y48:AB48"/>
    <mergeCell ref="AC48:AF48"/>
    <mergeCell ref="AG48:AK48"/>
    <mergeCell ref="AL48:AO48"/>
    <mergeCell ref="B49:D49"/>
    <mergeCell ref="E49:H49"/>
    <mergeCell ref="I49:L49"/>
    <mergeCell ref="M49:P49"/>
    <mergeCell ref="Q49:T49"/>
    <mergeCell ref="U49:X49"/>
    <mergeCell ref="Y49:AB49"/>
    <mergeCell ref="AC49:AF49"/>
    <mergeCell ref="AG49:AK49"/>
    <mergeCell ref="AL49:AO49"/>
    <mergeCell ref="B50:D50"/>
    <mergeCell ref="E50:H50"/>
    <mergeCell ref="I50:L50"/>
    <mergeCell ref="M50:P50"/>
    <mergeCell ref="Q50:T50"/>
    <mergeCell ref="U50:X50"/>
    <mergeCell ref="Y50:AB50"/>
    <mergeCell ref="AC50:AF50"/>
    <mergeCell ref="AG50:AK50"/>
    <mergeCell ref="AL50:AO50"/>
    <mergeCell ref="B51:D51"/>
    <mergeCell ref="E51:H51"/>
    <mergeCell ref="I51:L51"/>
    <mergeCell ref="M51:P51"/>
    <mergeCell ref="Q51:T51"/>
    <mergeCell ref="U51:X51"/>
    <mergeCell ref="Y51:AB51"/>
    <mergeCell ref="AC51:AF51"/>
    <mergeCell ref="AG51:AK51"/>
    <mergeCell ref="AL51:AO51"/>
    <mergeCell ref="B52:D52"/>
    <mergeCell ref="E52:H52"/>
    <mergeCell ref="I52:L52"/>
    <mergeCell ref="M52:P52"/>
    <mergeCell ref="Q52:T52"/>
    <mergeCell ref="U52:X52"/>
    <mergeCell ref="Y52:AB52"/>
    <mergeCell ref="AC52:AF52"/>
    <mergeCell ref="AG52:AK52"/>
    <mergeCell ref="AL52:AO52"/>
    <mergeCell ref="B53:D53"/>
    <mergeCell ref="E53:H53"/>
    <mergeCell ref="I53:L53"/>
    <mergeCell ref="M53:P53"/>
    <mergeCell ref="Q53:T53"/>
    <mergeCell ref="U53:X53"/>
    <mergeCell ref="Y53:AB53"/>
    <mergeCell ref="AC53:AF53"/>
    <mergeCell ref="AG53:AK53"/>
    <mergeCell ref="AL53:AO53"/>
    <mergeCell ref="B54:D54"/>
    <mergeCell ref="E54:H54"/>
    <mergeCell ref="I54:L54"/>
    <mergeCell ref="M54:P54"/>
    <mergeCell ref="Q54:T54"/>
    <mergeCell ref="U54:X54"/>
    <mergeCell ref="Y54:AB54"/>
    <mergeCell ref="AC54:AF54"/>
    <mergeCell ref="AG54:AK54"/>
    <mergeCell ref="AL54:AO54"/>
    <mergeCell ref="B55:D55"/>
    <mergeCell ref="E55:H55"/>
    <mergeCell ref="I55:L55"/>
    <mergeCell ref="M55:P55"/>
    <mergeCell ref="Q55:T55"/>
    <mergeCell ref="U55:X55"/>
    <mergeCell ref="Y55:AB55"/>
    <mergeCell ref="AC55:AF55"/>
    <mergeCell ref="AG55:AK55"/>
    <mergeCell ref="AL55:AO55"/>
    <mergeCell ref="B56:D56"/>
    <mergeCell ref="E56:H56"/>
    <mergeCell ref="I56:L56"/>
    <mergeCell ref="M56:P56"/>
    <mergeCell ref="Q56:T56"/>
    <mergeCell ref="U56:X56"/>
    <mergeCell ref="Y56:AB56"/>
    <mergeCell ref="AC56:AF56"/>
    <mergeCell ref="AG56:AK56"/>
    <mergeCell ref="AL56:AO56"/>
    <mergeCell ref="B57:D57"/>
    <mergeCell ref="E57:H57"/>
    <mergeCell ref="I57:L57"/>
    <mergeCell ref="M57:P57"/>
    <mergeCell ref="Q57:T57"/>
    <mergeCell ref="U57:X57"/>
    <mergeCell ref="Y57:AB57"/>
    <mergeCell ref="AC57:AF57"/>
    <mergeCell ref="AG57:AK57"/>
    <mergeCell ref="AL57:AO57"/>
    <mergeCell ref="B58:D58"/>
    <mergeCell ref="E58:H58"/>
    <mergeCell ref="I58:L58"/>
    <mergeCell ref="M58:P58"/>
    <mergeCell ref="Q58:T58"/>
    <mergeCell ref="U58:X58"/>
    <mergeCell ref="Y58:AB58"/>
    <mergeCell ref="AC58:AF58"/>
    <mergeCell ref="AG58:AK58"/>
    <mergeCell ref="AL58:AO58"/>
    <mergeCell ref="B59:D59"/>
    <mergeCell ref="E59:H59"/>
    <mergeCell ref="I59:L59"/>
    <mergeCell ref="M59:P59"/>
    <mergeCell ref="Q59:T59"/>
    <mergeCell ref="U59:X59"/>
    <mergeCell ref="Y59:AB59"/>
    <mergeCell ref="AC59:AF59"/>
    <mergeCell ref="AG59:AK59"/>
    <mergeCell ref="AL59:AO59"/>
    <mergeCell ref="B60:D60"/>
    <mergeCell ref="E60:H60"/>
    <mergeCell ref="I60:L60"/>
    <mergeCell ref="M60:P60"/>
    <mergeCell ref="Q60:T60"/>
    <mergeCell ref="U60:X60"/>
    <mergeCell ref="Y60:AB60"/>
    <mergeCell ref="AC60:AF60"/>
    <mergeCell ref="AG60:AK60"/>
    <mergeCell ref="AL60:AO60"/>
    <mergeCell ref="B61:D61"/>
    <mergeCell ref="E61:H61"/>
    <mergeCell ref="I61:L61"/>
    <mergeCell ref="M61:P61"/>
    <mergeCell ref="Q61:T61"/>
    <mergeCell ref="U61:X61"/>
    <mergeCell ref="Y61:AB61"/>
    <mergeCell ref="AC61:AF61"/>
    <mergeCell ref="AG61:AK61"/>
    <mergeCell ref="AL61:AO61"/>
    <mergeCell ref="B62:D62"/>
    <mergeCell ref="E62:H62"/>
    <mergeCell ref="I62:L62"/>
    <mergeCell ref="M62:P62"/>
    <mergeCell ref="Q62:T62"/>
    <mergeCell ref="U62:X62"/>
    <mergeCell ref="Y62:AB62"/>
    <mergeCell ref="AC62:AF62"/>
    <mergeCell ref="AG62:AK62"/>
    <mergeCell ref="AL62:AO62"/>
    <mergeCell ref="B63:D63"/>
    <mergeCell ref="E63:H63"/>
    <mergeCell ref="I63:L63"/>
    <mergeCell ref="M63:P63"/>
    <mergeCell ref="Q63:T63"/>
    <mergeCell ref="U63:X63"/>
    <mergeCell ref="Y63:AB63"/>
    <mergeCell ref="AC63:AF63"/>
    <mergeCell ref="AG63:AK63"/>
    <mergeCell ref="AL63:AO63"/>
    <mergeCell ref="B72:C72"/>
    <mergeCell ref="B73:D73"/>
    <mergeCell ref="E73:H73"/>
    <mergeCell ref="I73:L73"/>
    <mergeCell ref="M73:P73"/>
    <mergeCell ref="Q73:T73"/>
    <mergeCell ref="U73:X73"/>
    <mergeCell ref="Y73:AB73"/>
    <mergeCell ref="AC73:AF73"/>
    <mergeCell ref="AG73:AK73"/>
    <mergeCell ref="AL73:AO73"/>
    <mergeCell ref="B74:D74"/>
    <mergeCell ref="E74:H74"/>
    <mergeCell ref="I74:L74"/>
    <mergeCell ref="M74:P74"/>
    <mergeCell ref="Q74:T74"/>
    <mergeCell ref="U74:X74"/>
    <mergeCell ref="Y74:AB74"/>
    <mergeCell ref="AC74:AF74"/>
    <mergeCell ref="AG74:AK74"/>
    <mergeCell ref="AL74:AO74"/>
    <mergeCell ref="B75:D75"/>
    <mergeCell ref="E75:H75"/>
    <mergeCell ref="I75:L75"/>
    <mergeCell ref="M75:P75"/>
    <mergeCell ref="Q75:T75"/>
    <mergeCell ref="U75:X75"/>
    <mergeCell ref="Y75:AB75"/>
    <mergeCell ref="AC75:AF75"/>
    <mergeCell ref="AG75:AK75"/>
    <mergeCell ref="AL75:AO75"/>
    <mergeCell ref="B76:D76"/>
    <mergeCell ref="E76:H76"/>
    <mergeCell ref="I76:L76"/>
    <mergeCell ref="M76:P76"/>
    <mergeCell ref="Q76:T76"/>
    <mergeCell ref="U76:X76"/>
    <mergeCell ref="Y76:AB76"/>
    <mergeCell ref="AC76:AF76"/>
    <mergeCell ref="AG76:AK76"/>
    <mergeCell ref="AL76:AO76"/>
    <mergeCell ref="B77:D77"/>
    <mergeCell ref="E77:H77"/>
    <mergeCell ref="I77:L77"/>
    <mergeCell ref="M77:P77"/>
    <mergeCell ref="Q77:T77"/>
    <mergeCell ref="U77:X77"/>
    <mergeCell ref="Y77:AB77"/>
    <mergeCell ref="AC77:AF77"/>
    <mergeCell ref="AG77:AK77"/>
    <mergeCell ref="AL77:AO77"/>
    <mergeCell ref="B78:D78"/>
    <mergeCell ref="E78:H78"/>
    <mergeCell ref="I78:L78"/>
    <mergeCell ref="M78:P78"/>
    <mergeCell ref="Q78:T78"/>
    <mergeCell ref="U78:X78"/>
    <mergeCell ref="Y78:AB78"/>
    <mergeCell ref="AC78:AF78"/>
    <mergeCell ref="AG78:AK78"/>
    <mergeCell ref="AL78:AO78"/>
    <mergeCell ref="B79:D79"/>
    <mergeCell ref="E79:H79"/>
    <mergeCell ref="I79:L79"/>
    <mergeCell ref="M79:P79"/>
    <mergeCell ref="Q79:T79"/>
    <mergeCell ref="U79:X79"/>
    <mergeCell ref="Y79:AB79"/>
    <mergeCell ref="AC79:AF79"/>
    <mergeCell ref="AG79:AK79"/>
    <mergeCell ref="AL79:AO79"/>
    <mergeCell ref="B80:D80"/>
    <mergeCell ref="E80:H80"/>
    <mergeCell ref="I80:L80"/>
    <mergeCell ref="M80:P80"/>
    <mergeCell ref="Q80:T80"/>
    <mergeCell ref="U80:X80"/>
    <mergeCell ref="Y80:AB80"/>
    <mergeCell ref="AC80:AF80"/>
    <mergeCell ref="AG80:AK80"/>
    <mergeCell ref="AL80:AO80"/>
    <mergeCell ref="B81:D81"/>
    <mergeCell ref="E81:H81"/>
    <mergeCell ref="I81:L81"/>
    <mergeCell ref="M81:P81"/>
    <mergeCell ref="Q81:T81"/>
    <mergeCell ref="U81:X81"/>
    <mergeCell ref="Y81:AB81"/>
    <mergeCell ref="AC81:AF81"/>
    <mergeCell ref="AG81:AK81"/>
    <mergeCell ref="AL81:AO81"/>
    <mergeCell ref="B82:D82"/>
    <mergeCell ref="E82:H82"/>
    <mergeCell ref="I82:L82"/>
    <mergeCell ref="M82:P82"/>
    <mergeCell ref="Q82:T82"/>
    <mergeCell ref="U82:X82"/>
    <mergeCell ref="Y82:AB82"/>
    <mergeCell ref="AC82:AF82"/>
    <mergeCell ref="AG82:AK82"/>
    <mergeCell ref="AL82:AO82"/>
    <mergeCell ref="B83:D83"/>
    <mergeCell ref="E83:H83"/>
    <mergeCell ref="I83:L83"/>
    <mergeCell ref="M83:P83"/>
    <mergeCell ref="Q83:T83"/>
    <mergeCell ref="U83:X83"/>
    <mergeCell ref="Y83:AB83"/>
    <mergeCell ref="AC83:AF83"/>
    <mergeCell ref="AG83:AK83"/>
    <mergeCell ref="AL83:AO83"/>
    <mergeCell ref="B84:D84"/>
    <mergeCell ref="E84:H84"/>
    <mergeCell ref="I84:L84"/>
    <mergeCell ref="M84:P84"/>
    <mergeCell ref="Q84:T84"/>
    <mergeCell ref="U84:X84"/>
    <mergeCell ref="Y84:AB84"/>
    <mergeCell ref="AC84:AF84"/>
    <mergeCell ref="AG84:AK84"/>
    <mergeCell ref="AL84:AO84"/>
    <mergeCell ref="B85:D85"/>
    <mergeCell ref="E85:H85"/>
    <mergeCell ref="I85:L85"/>
    <mergeCell ref="M85:P85"/>
    <mergeCell ref="Q85:T85"/>
    <mergeCell ref="U85:X85"/>
    <mergeCell ref="Y85:AB85"/>
    <mergeCell ref="AC85:AF85"/>
    <mergeCell ref="AG85:AK85"/>
    <mergeCell ref="AL85:AO85"/>
    <mergeCell ref="B86:D86"/>
    <mergeCell ref="E86:H86"/>
    <mergeCell ref="I86:L86"/>
    <mergeCell ref="M86:P86"/>
    <mergeCell ref="Q86:T86"/>
    <mergeCell ref="U86:X86"/>
    <mergeCell ref="Y86:AB86"/>
    <mergeCell ref="AC86:AF86"/>
    <mergeCell ref="AG86:AK86"/>
    <mergeCell ref="AL86:AO86"/>
    <mergeCell ref="B87:D87"/>
    <mergeCell ref="E87:H87"/>
    <mergeCell ref="I87:L87"/>
    <mergeCell ref="M87:P87"/>
    <mergeCell ref="Q87:T87"/>
    <mergeCell ref="U87:X87"/>
    <mergeCell ref="Y87:AB87"/>
    <mergeCell ref="AC87:AF87"/>
    <mergeCell ref="AG87:AK87"/>
    <mergeCell ref="AL87:AO87"/>
    <mergeCell ref="B88:D88"/>
    <mergeCell ref="E88:H88"/>
    <mergeCell ref="I88:L88"/>
    <mergeCell ref="M88:P88"/>
    <mergeCell ref="Q88:T88"/>
    <mergeCell ref="U88:X88"/>
    <mergeCell ref="Y88:AB88"/>
    <mergeCell ref="AC88:AF88"/>
    <mergeCell ref="AG88:AK88"/>
    <mergeCell ref="AL88:AO88"/>
    <mergeCell ref="B89:D89"/>
    <mergeCell ref="E89:H89"/>
    <mergeCell ref="I89:L89"/>
    <mergeCell ref="M89:P89"/>
    <mergeCell ref="Q89:T89"/>
    <mergeCell ref="U89:X89"/>
    <mergeCell ref="Y89:AB89"/>
    <mergeCell ref="AC89:AF89"/>
    <mergeCell ref="AG89:AK89"/>
    <mergeCell ref="AL89:AO89"/>
    <mergeCell ref="B90:D90"/>
    <mergeCell ref="E90:H90"/>
    <mergeCell ref="I90:L90"/>
    <mergeCell ref="M90:P90"/>
    <mergeCell ref="Q90:T90"/>
    <mergeCell ref="U90:X90"/>
    <mergeCell ref="Y90:AB90"/>
    <mergeCell ref="AC90:AF90"/>
    <mergeCell ref="AG90:AK90"/>
    <mergeCell ref="AL90:AO90"/>
    <mergeCell ref="B91:D91"/>
    <mergeCell ref="E91:H91"/>
    <mergeCell ref="I91:L91"/>
    <mergeCell ref="M91:P91"/>
    <mergeCell ref="Q91:T91"/>
    <mergeCell ref="U91:X91"/>
    <mergeCell ref="Y91:AB91"/>
    <mergeCell ref="AC91:AF91"/>
    <mergeCell ref="AG91:AK91"/>
    <mergeCell ref="AL91:AO91"/>
    <mergeCell ref="B92:D92"/>
    <mergeCell ref="E92:H92"/>
    <mergeCell ref="I92:L92"/>
    <mergeCell ref="M92:P92"/>
    <mergeCell ref="Q92:T92"/>
    <mergeCell ref="U92:X92"/>
    <mergeCell ref="Y92:AB92"/>
    <mergeCell ref="AC92:AF92"/>
    <mergeCell ref="AG92:AK92"/>
    <mergeCell ref="AL92:AO92"/>
    <mergeCell ref="B93:D93"/>
    <mergeCell ref="E93:H93"/>
    <mergeCell ref="I93:L93"/>
    <mergeCell ref="M93:P93"/>
    <mergeCell ref="Q93:T93"/>
    <mergeCell ref="U93:X93"/>
    <mergeCell ref="Y93:AB93"/>
    <mergeCell ref="AC93:AF93"/>
    <mergeCell ref="AG93:AK93"/>
    <mergeCell ref="AL93:AO93"/>
    <mergeCell ref="B94:D94"/>
    <mergeCell ref="E94:H94"/>
    <mergeCell ref="I94:L94"/>
    <mergeCell ref="M94:P94"/>
    <mergeCell ref="Q94:T94"/>
    <mergeCell ref="U94:X94"/>
    <mergeCell ref="Y94:AB94"/>
    <mergeCell ref="AC94:AF94"/>
    <mergeCell ref="AG94:AK94"/>
    <mergeCell ref="AL94:AO94"/>
    <mergeCell ref="B95:D95"/>
    <mergeCell ref="E95:H95"/>
    <mergeCell ref="I95:L95"/>
    <mergeCell ref="M95:P95"/>
    <mergeCell ref="Q95:T95"/>
    <mergeCell ref="U95:X95"/>
    <mergeCell ref="Y95:AB95"/>
    <mergeCell ref="AC95:AF95"/>
    <mergeCell ref="AG95:AK95"/>
    <mergeCell ref="AL95:AO95"/>
    <mergeCell ref="B96:D96"/>
    <mergeCell ref="E96:H96"/>
    <mergeCell ref="I96:L96"/>
    <mergeCell ref="M96:P96"/>
    <mergeCell ref="Q96:T96"/>
    <mergeCell ref="U96:X96"/>
    <mergeCell ref="Y96:AB96"/>
    <mergeCell ref="AC96:AF96"/>
    <mergeCell ref="AG96:AK96"/>
    <mergeCell ref="AL96:AO96"/>
    <mergeCell ref="B97:D97"/>
    <mergeCell ref="E97:H97"/>
    <mergeCell ref="I97:L97"/>
    <mergeCell ref="M97:P97"/>
    <mergeCell ref="Q97:T97"/>
    <mergeCell ref="U97:X97"/>
    <mergeCell ref="Y97:AB97"/>
    <mergeCell ref="AC97:AF97"/>
    <mergeCell ref="AG97:AK97"/>
    <mergeCell ref="AL97:AO97"/>
    <mergeCell ref="B98:D98"/>
    <mergeCell ref="E98:H98"/>
    <mergeCell ref="I98:L98"/>
    <mergeCell ref="M98:P98"/>
    <mergeCell ref="Q98:T98"/>
    <mergeCell ref="U98:X98"/>
    <mergeCell ref="Y98:AB98"/>
    <mergeCell ref="AC98:AF98"/>
    <mergeCell ref="AG98:AK98"/>
    <mergeCell ref="AL98:AO98"/>
    <mergeCell ref="L116:N116"/>
    <mergeCell ref="O116:Q116"/>
    <mergeCell ref="D120:I121"/>
    <mergeCell ref="T120:AA120"/>
    <mergeCell ref="J120:N120"/>
    <mergeCell ref="O120:S120"/>
    <mergeCell ref="AB120:AF120"/>
    <mergeCell ref="AG120:AJ120"/>
    <mergeCell ref="AK120:AO120"/>
    <mergeCell ref="J121:N121"/>
    <mergeCell ref="O121:S121"/>
    <mergeCell ref="T121:W121"/>
    <mergeCell ref="X121:AA121"/>
    <mergeCell ref="AB121:AF121"/>
    <mergeCell ref="AG121:AJ121"/>
    <mergeCell ref="AK121:AO121"/>
    <mergeCell ref="D122:I122"/>
    <mergeCell ref="J122:N122"/>
    <mergeCell ref="O122:S122"/>
    <mergeCell ref="T122:W122"/>
    <mergeCell ref="X122:AA122"/>
    <mergeCell ref="AB122:AF122"/>
    <mergeCell ref="AG122:AJ122"/>
    <mergeCell ref="AK122:AO122"/>
    <mergeCell ref="R124:T124"/>
    <mergeCell ref="AD125:AG125"/>
    <mergeCell ref="AD126:AG126"/>
    <mergeCell ref="AD127:AG127"/>
    <mergeCell ref="AD128:AG128"/>
    <mergeCell ref="AD129:AG129"/>
    <mergeCell ref="AD130:AG130"/>
    <mergeCell ref="AD131:AG131"/>
    <mergeCell ref="AD132:AG132"/>
    <mergeCell ref="AA133:AB133"/>
    <mergeCell ref="AD133:AG133"/>
    <mergeCell ref="K134:N134"/>
    <mergeCell ref="O134:P134"/>
    <mergeCell ref="R134:S134"/>
    <mergeCell ref="U134:W134"/>
    <mergeCell ref="X134:Y134"/>
    <mergeCell ref="AL137:AM137"/>
    <mergeCell ref="K138:N138"/>
    <mergeCell ref="O138:P138"/>
    <mergeCell ref="R138:S138"/>
    <mergeCell ref="U138:W138"/>
    <mergeCell ref="X138:Y138"/>
    <mergeCell ref="K137:M137"/>
    <mergeCell ref="P137:R137"/>
    <mergeCell ref="U137:W137"/>
    <mergeCell ref="Z137:AB137"/>
    <mergeCell ref="P141:V141"/>
    <mergeCell ref="W141:AC141"/>
    <mergeCell ref="AC137:AE137"/>
    <mergeCell ref="AH137:AK137"/>
    <mergeCell ref="AD141:AJ141"/>
    <mergeCell ref="AK141:AP141"/>
    <mergeCell ref="E142:H142"/>
    <mergeCell ref="I142:O142"/>
    <mergeCell ref="P142:V142"/>
    <mergeCell ref="W142:AC142"/>
    <mergeCell ref="AD142:AJ142"/>
    <mergeCell ref="AK142:AP142"/>
    <mergeCell ref="E141:H141"/>
    <mergeCell ref="I141:O141"/>
    <mergeCell ref="E143:H143"/>
    <mergeCell ref="I143:O143"/>
    <mergeCell ref="P143:V143"/>
    <mergeCell ref="W143:AC143"/>
    <mergeCell ref="AD143:AJ143"/>
    <mergeCell ref="AK143:AP143"/>
    <mergeCell ref="O147:P147"/>
    <mergeCell ref="AE147:AG147"/>
    <mergeCell ref="L154:O154"/>
    <mergeCell ref="W154:X154"/>
    <mergeCell ref="AA154:AB154"/>
    <mergeCell ref="AD154:AF154"/>
    <mergeCell ref="AD155:AF155"/>
    <mergeCell ref="AE148:AG148"/>
    <mergeCell ref="AE149:AG149"/>
    <mergeCell ref="AE150:AG150"/>
    <mergeCell ref="AD157:AF157"/>
    <mergeCell ref="AI154:AL154"/>
    <mergeCell ref="L156:O156"/>
    <mergeCell ref="W156:X156"/>
    <mergeCell ref="AA156:AB156"/>
    <mergeCell ref="AD156:AF156"/>
    <mergeCell ref="AI156:AL156"/>
    <mergeCell ref="L155:O155"/>
    <mergeCell ref="W155:X155"/>
    <mergeCell ref="AA155:AB155"/>
    <mergeCell ref="AI157:AL157"/>
    <mergeCell ref="AI155:AL155"/>
    <mergeCell ref="L158:O158"/>
    <mergeCell ref="W158:X158"/>
    <mergeCell ref="AA158:AB158"/>
    <mergeCell ref="AD158:AF158"/>
    <mergeCell ref="AI158:AL158"/>
    <mergeCell ref="L157:O157"/>
    <mergeCell ref="W157:X157"/>
    <mergeCell ref="AA157:AB15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5"/>
  <sheetViews>
    <sheetView showGridLines="0" tabSelected="1" workbookViewId="0" topLeftCell="A1">
      <selection activeCell="BD9" sqref="BD9"/>
    </sheetView>
  </sheetViews>
  <sheetFormatPr defaultColWidth="8.88671875" defaultRowHeight="19.5" customHeight="1"/>
  <cols>
    <col min="1" max="16384" width="1.77734375" style="1" customWidth="1"/>
  </cols>
  <sheetData>
    <row r="1" spans="1:2" ht="19.5" customHeight="1">
      <c r="A1" s="86"/>
      <c r="B1" s="76" t="s">
        <v>191</v>
      </c>
    </row>
    <row r="3" spans="2:36" ht="19.5" customHeight="1">
      <c r="B3" s="76" t="s">
        <v>192</v>
      </c>
      <c r="AJ3" s="76" t="s">
        <v>193</v>
      </c>
    </row>
    <row r="4" spans="2:41" ht="19.5" customHeight="1">
      <c r="B4" s="110" t="s">
        <v>162</v>
      </c>
      <c r="C4" s="111"/>
      <c r="D4" s="111"/>
      <c r="E4" s="112"/>
      <c r="F4" s="110" t="s">
        <v>194</v>
      </c>
      <c r="G4" s="111"/>
      <c r="H4" s="111"/>
      <c r="I4" s="112"/>
      <c r="J4" s="110" t="s">
        <v>195</v>
      </c>
      <c r="K4" s="111"/>
      <c r="L4" s="111"/>
      <c r="M4" s="112"/>
      <c r="N4" s="110" t="s">
        <v>196</v>
      </c>
      <c r="O4" s="111"/>
      <c r="P4" s="111"/>
      <c r="Q4" s="112"/>
      <c r="R4" s="110" t="s">
        <v>197</v>
      </c>
      <c r="S4" s="111"/>
      <c r="T4" s="111"/>
      <c r="U4" s="111"/>
      <c r="V4" s="112"/>
      <c r="W4" s="110" t="s">
        <v>198</v>
      </c>
      <c r="X4" s="111"/>
      <c r="Y4" s="111"/>
      <c r="Z4" s="111"/>
      <c r="AA4" s="112"/>
      <c r="AB4" s="110" t="s">
        <v>199</v>
      </c>
      <c r="AC4" s="111"/>
      <c r="AD4" s="111"/>
      <c r="AE4" s="111"/>
      <c r="AF4" s="112"/>
      <c r="AG4" s="110" t="s">
        <v>200</v>
      </c>
      <c r="AH4" s="111"/>
      <c r="AI4" s="111"/>
      <c r="AJ4" s="111"/>
      <c r="AK4" s="112"/>
      <c r="AL4" s="110" t="s">
        <v>201</v>
      </c>
      <c r="AM4" s="111"/>
      <c r="AN4" s="111"/>
      <c r="AO4" s="112"/>
    </row>
    <row r="5" spans="2:41" ht="19.5" customHeight="1">
      <c r="B5" s="116">
        <v>101</v>
      </c>
      <c r="C5" s="117"/>
      <c r="D5" s="117"/>
      <c r="E5" s="118"/>
      <c r="F5" s="110">
        <v>0</v>
      </c>
      <c r="G5" s="111"/>
      <c r="H5" s="111"/>
      <c r="I5" s="112"/>
      <c r="J5" s="110">
        <v>0</v>
      </c>
      <c r="K5" s="111"/>
      <c r="L5" s="111"/>
      <c r="M5" s="112"/>
      <c r="N5" s="110">
        <v>0</v>
      </c>
      <c r="O5" s="111"/>
      <c r="P5" s="111"/>
      <c r="Q5" s="112"/>
      <c r="R5" s="110" t="s">
        <v>202</v>
      </c>
      <c r="S5" s="111"/>
      <c r="T5" s="111"/>
      <c r="U5" s="111"/>
      <c r="V5" s="112"/>
      <c r="W5" s="168">
        <v>0.1285</v>
      </c>
      <c r="X5" s="169"/>
      <c r="Y5" s="169"/>
      <c r="Z5" s="169"/>
      <c r="AA5" s="170"/>
      <c r="AB5" s="171" t="s">
        <v>54</v>
      </c>
      <c r="AC5" s="169"/>
      <c r="AD5" s="169"/>
      <c r="AE5" s="169"/>
      <c r="AF5" s="170"/>
      <c r="AG5" s="171" t="s">
        <v>54</v>
      </c>
      <c r="AH5" s="169"/>
      <c r="AI5" s="169"/>
      <c r="AJ5" s="169"/>
      <c r="AK5" s="170"/>
      <c r="AL5" s="116" t="s">
        <v>54</v>
      </c>
      <c r="AM5" s="117"/>
      <c r="AN5" s="117"/>
      <c r="AO5" s="118"/>
    </row>
    <row r="6" spans="2:41" ht="19.5" customHeight="1">
      <c r="B6" s="116">
        <v>201</v>
      </c>
      <c r="C6" s="117"/>
      <c r="D6" s="117"/>
      <c r="E6" s="118"/>
      <c r="F6" s="110">
        <v>6.223</v>
      </c>
      <c r="G6" s="111"/>
      <c r="H6" s="111"/>
      <c r="I6" s="112"/>
      <c r="J6" s="110">
        <v>0.901</v>
      </c>
      <c r="K6" s="111"/>
      <c r="L6" s="111"/>
      <c r="M6" s="112"/>
      <c r="N6" s="110">
        <v>0</v>
      </c>
      <c r="O6" s="111"/>
      <c r="P6" s="111"/>
      <c r="Q6" s="112"/>
      <c r="R6" s="110" t="s">
        <v>203</v>
      </c>
      <c r="S6" s="111"/>
      <c r="T6" s="111"/>
      <c r="U6" s="111"/>
      <c r="V6" s="112"/>
      <c r="W6" s="168">
        <v>0.19522</v>
      </c>
      <c r="X6" s="169"/>
      <c r="Y6" s="169"/>
      <c r="Z6" s="169"/>
      <c r="AA6" s="170"/>
      <c r="AB6" s="171" t="s">
        <v>54</v>
      </c>
      <c r="AC6" s="169"/>
      <c r="AD6" s="169"/>
      <c r="AE6" s="169"/>
      <c r="AF6" s="170"/>
      <c r="AG6" s="171" t="s">
        <v>54</v>
      </c>
      <c r="AH6" s="169"/>
      <c r="AI6" s="169"/>
      <c r="AJ6" s="169"/>
      <c r="AK6" s="170"/>
      <c r="AL6" s="116" t="s">
        <v>54</v>
      </c>
      <c r="AM6" s="117"/>
      <c r="AN6" s="117"/>
      <c r="AO6" s="118"/>
    </row>
    <row r="7" spans="2:41" ht="19.5" customHeight="1">
      <c r="B7" s="116">
        <v>301</v>
      </c>
      <c r="C7" s="117"/>
      <c r="D7" s="117"/>
      <c r="E7" s="118"/>
      <c r="F7" s="110">
        <v>12.453</v>
      </c>
      <c r="G7" s="111"/>
      <c r="H7" s="111"/>
      <c r="I7" s="112"/>
      <c r="J7" s="110">
        <v>1.723</v>
      </c>
      <c r="K7" s="111"/>
      <c r="L7" s="111"/>
      <c r="M7" s="112"/>
      <c r="N7" s="110">
        <v>0</v>
      </c>
      <c r="O7" s="111"/>
      <c r="P7" s="111"/>
      <c r="Q7" s="112"/>
      <c r="R7" s="110" t="s">
        <v>204</v>
      </c>
      <c r="S7" s="111"/>
      <c r="T7" s="111"/>
      <c r="U7" s="111"/>
      <c r="V7" s="112"/>
      <c r="W7" s="168">
        <v>0.19522</v>
      </c>
      <c r="X7" s="169"/>
      <c r="Y7" s="169"/>
      <c r="Z7" s="169"/>
      <c r="AA7" s="170"/>
      <c r="AB7" s="171" t="s">
        <v>54</v>
      </c>
      <c r="AC7" s="169"/>
      <c r="AD7" s="169"/>
      <c r="AE7" s="169"/>
      <c r="AF7" s="170"/>
      <c r="AG7" s="171" t="s">
        <v>54</v>
      </c>
      <c r="AH7" s="169"/>
      <c r="AI7" s="169"/>
      <c r="AJ7" s="169"/>
      <c r="AK7" s="170"/>
      <c r="AL7" s="116" t="s">
        <v>54</v>
      </c>
      <c r="AM7" s="117"/>
      <c r="AN7" s="117"/>
      <c r="AO7" s="118"/>
    </row>
    <row r="8" spans="2:41" ht="19.5" customHeight="1">
      <c r="B8" s="116">
        <v>401</v>
      </c>
      <c r="C8" s="117"/>
      <c r="D8" s="117"/>
      <c r="E8" s="118"/>
      <c r="F8" s="110">
        <v>18.693</v>
      </c>
      <c r="G8" s="111"/>
      <c r="H8" s="111"/>
      <c r="I8" s="112"/>
      <c r="J8" s="110">
        <v>2.468</v>
      </c>
      <c r="K8" s="111"/>
      <c r="L8" s="111"/>
      <c r="M8" s="112"/>
      <c r="N8" s="110">
        <v>0</v>
      </c>
      <c r="O8" s="111"/>
      <c r="P8" s="111"/>
      <c r="Q8" s="112"/>
      <c r="R8" s="110" t="s">
        <v>205</v>
      </c>
      <c r="S8" s="111"/>
      <c r="T8" s="111"/>
      <c r="U8" s="111"/>
      <c r="V8" s="112"/>
      <c r="W8" s="168">
        <v>0.22859</v>
      </c>
      <c r="X8" s="169"/>
      <c r="Y8" s="169"/>
      <c r="Z8" s="169"/>
      <c r="AA8" s="170"/>
      <c r="AB8" s="171" t="s">
        <v>54</v>
      </c>
      <c r="AC8" s="169"/>
      <c r="AD8" s="169"/>
      <c r="AE8" s="169"/>
      <c r="AF8" s="170"/>
      <c r="AG8" s="171" t="s">
        <v>54</v>
      </c>
      <c r="AH8" s="169"/>
      <c r="AI8" s="169"/>
      <c r="AJ8" s="169"/>
      <c r="AK8" s="170"/>
      <c r="AL8" s="116" t="s">
        <v>54</v>
      </c>
      <c r="AM8" s="117"/>
      <c r="AN8" s="117"/>
      <c r="AO8" s="118"/>
    </row>
    <row r="9" spans="2:41" ht="19.5" customHeight="1">
      <c r="B9" s="116">
        <v>501</v>
      </c>
      <c r="C9" s="117"/>
      <c r="D9" s="117"/>
      <c r="E9" s="118"/>
      <c r="F9" s="110">
        <v>24.942</v>
      </c>
      <c r="G9" s="111"/>
      <c r="H9" s="111"/>
      <c r="I9" s="112"/>
      <c r="J9" s="110">
        <v>3.134</v>
      </c>
      <c r="K9" s="111"/>
      <c r="L9" s="111"/>
      <c r="M9" s="112"/>
      <c r="N9" s="110">
        <v>0</v>
      </c>
      <c r="O9" s="111"/>
      <c r="P9" s="111"/>
      <c r="Q9" s="112"/>
      <c r="R9" s="110" t="s">
        <v>206</v>
      </c>
      <c r="S9" s="111"/>
      <c r="T9" s="111"/>
      <c r="U9" s="111"/>
      <c r="V9" s="112"/>
      <c r="W9" s="168">
        <v>0.19522</v>
      </c>
      <c r="X9" s="169"/>
      <c r="Y9" s="169"/>
      <c r="Z9" s="169"/>
      <c r="AA9" s="170"/>
      <c r="AB9" s="171" t="s">
        <v>54</v>
      </c>
      <c r="AC9" s="169"/>
      <c r="AD9" s="169"/>
      <c r="AE9" s="169"/>
      <c r="AF9" s="170"/>
      <c r="AG9" s="171" t="s">
        <v>54</v>
      </c>
      <c r="AH9" s="169"/>
      <c r="AI9" s="169"/>
      <c r="AJ9" s="169"/>
      <c r="AK9" s="170"/>
      <c r="AL9" s="116" t="s">
        <v>54</v>
      </c>
      <c r="AM9" s="117"/>
      <c r="AN9" s="117"/>
      <c r="AO9" s="118"/>
    </row>
    <row r="10" spans="2:41" ht="19.5" customHeight="1">
      <c r="B10" s="116">
        <v>601</v>
      </c>
      <c r="C10" s="117"/>
      <c r="D10" s="117"/>
      <c r="E10" s="118"/>
      <c r="F10" s="110">
        <v>31.199</v>
      </c>
      <c r="G10" s="111"/>
      <c r="H10" s="111"/>
      <c r="I10" s="112"/>
      <c r="J10" s="110">
        <v>3.722</v>
      </c>
      <c r="K10" s="111"/>
      <c r="L10" s="111"/>
      <c r="M10" s="112"/>
      <c r="N10" s="110">
        <v>0</v>
      </c>
      <c r="O10" s="111"/>
      <c r="P10" s="111"/>
      <c r="Q10" s="112"/>
      <c r="R10" s="110" t="s">
        <v>207</v>
      </c>
      <c r="S10" s="111"/>
      <c r="T10" s="111"/>
      <c r="U10" s="111"/>
      <c r="V10" s="112"/>
      <c r="W10" s="168">
        <v>0.19522</v>
      </c>
      <c r="X10" s="169"/>
      <c r="Y10" s="169"/>
      <c r="Z10" s="169"/>
      <c r="AA10" s="170"/>
      <c r="AB10" s="171" t="s">
        <v>54</v>
      </c>
      <c r="AC10" s="169"/>
      <c r="AD10" s="169"/>
      <c r="AE10" s="169"/>
      <c r="AF10" s="170"/>
      <c r="AG10" s="171" t="s">
        <v>54</v>
      </c>
      <c r="AH10" s="169"/>
      <c r="AI10" s="169"/>
      <c r="AJ10" s="169"/>
      <c r="AK10" s="170"/>
      <c r="AL10" s="116" t="s">
        <v>54</v>
      </c>
      <c r="AM10" s="117"/>
      <c r="AN10" s="117"/>
      <c r="AO10" s="118"/>
    </row>
    <row r="11" spans="2:41" ht="19.5" customHeight="1">
      <c r="B11" s="116">
        <v>701</v>
      </c>
      <c r="C11" s="117"/>
      <c r="D11" s="117"/>
      <c r="E11" s="118"/>
      <c r="F11" s="110">
        <v>37.462</v>
      </c>
      <c r="G11" s="111"/>
      <c r="H11" s="111"/>
      <c r="I11" s="112"/>
      <c r="J11" s="110">
        <v>4.233</v>
      </c>
      <c r="K11" s="111"/>
      <c r="L11" s="111"/>
      <c r="M11" s="112"/>
      <c r="N11" s="110">
        <v>0</v>
      </c>
      <c r="O11" s="111"/>
      <c r="P11" s="111"/>
      <c r="Q11" s="112"/>
      <c r="R11" s="110" t="s">
        <v>208</v>
      </c>
      <c r="S11" s="111"/>
      <c r="T11" s="111"/>
      <c r="U11" s="111"/>
      <c r="V11" s="112"/>
      <c r="W11" s="168">
        <v>0.16186</v>
      </c>
      <c r="X11" s="169"/>
      <c r="Y11" s="169"/>
      <c r="Z11" s="169"/>
      <c r="AA11" s="170"/>
      <c r="AB11" s="171" t="s">
        <v>54</v>
      </c>
      <c r="AC11" s="169"/>
      <c r="AD11" s="169"/>
      <c r="AE11" s="169"/>
      <c r="AF11" s="170"/>
      <c r="AG11" s="171" t="s">
        <v>54</v>
      </c>
      <c r="AH11" s="169"/>
      <c r="AI11" s="169"/>
      <c r="AJ11" s="169"/>
      <c r="AK11" s="170"/>
      <c r="AL11" s="116" t="s">
        <v>54</v>
      </c>
      <c r="AM11" s="117"/>
      <c r="AN11" s="117"/>
      <c r="AO11" s="118"/>
    </row>
    <row r="12" spans="2:41" ht="19.5" customHeight="1">
      <c r="B12" s="116">
        <v>801</v>
      </c>
      <c r="C12" s="117"/>
      <c r="D12" s="117"/>
      <c r="E12" s="118"/>
      <c r="F12" s="110">
        <v>43.732</v>
      </c>
      <c r="G12" s="111"/>
      <c r="H12" s="111"/>
      <c r="I12" s="112"/>
      <c r="J12" s="110">
        <v>4.664</v>
      </c>
      <c r="K12" s="111"/>
      <c r="L12" s="111"/>
      <c r="M12" s="112"/>
      <c r="N12" s="110">
        <v>0</v>
      </c>
      <c r="O12" s="111"/>
      <c r="P12" s="111"/>
      <c r="Q12" s="112"/>
      <c r="R12" s="110" t="s">
        <v>209</v>
      </c>
      <c r="S12" s="111"/>
      <c r="T12" s="111"/>
      <c r="U12" s="111"/>
      <c r="V12" s="112"/>
      <c r="W12" s="168">
        <v>0.22859</v>
      </c>
      <c r="X12" s="169"/>
      <c r="Y12" s="169"/>
      <c r="Z12" s="169"/>
      <c r="AA12" s="170"/>
      <c r="AB12" s="171" t="s">
        <v>54</v>
      </c>
      <c r="AC12" s="169"/>
      <c r="AD12" s="169"/>
      <c r="AE12" s="169"/>
      <c r="AF12" s="170"/>
      <c r="AG12" s="171" t="s">
        <v>54</v>
      </c>
      <c r="AH12" s="169"/>
      <c r="AI12" s="169"/>
      <c r="AJ12" s="169"/>
      <c r="AK12" s="170"/>
      <c r="AL12" s="116" t="s">
        <v>54</v>
      </c>
      <c r="AM12" s="117"/>
      <c r="AN12" s="117"/>
      <c r="AO12" s="118"/>
    </row>
    <row r="13" spans="2:41" ht="19.5" customHeight="1">
      <c r="B13" s="116">
        <v>901</v>
      </c>
      <c r="C13" s="117"/>
      <c r="D13" s="117"/>
      <c r="E13" s="118"/>
      <c r="F13" s="110">
        <v>50.006</v>
      </c>
      <c r="G13" s="111"/>
      <c r="H13" s="111"/>
      <c r="I13" s="112"/>
      <c r="J13" s="110">
        <v>5.018</v>
      </c>
      <c r="K13" s="111"/>
      <c r="L13" s="111"/>
      <c r="M13" s="112"/>
      <c r="N13" s="110">
        <v>0</v>
      </c>
      <c r="O13" s="111"/>
      <c r="P13" s="111"/>
      <c r="Q13" s="112"/>
      <c r="R13" s="110" t="s">
        <v>210</v>
      </c>
      <c r="S13" s="111"/>
      <c r="T13" s="111"/>
      <c r="U13" s="111"/>
      <c r="V13" s="112"/>
      <c r="W13" s="168">
        <v>0.22859</v>
      </c>
      <c r="X13" s="169"/>
      <c r="Y13" s="169"/>
      <c r="Z13" s="169"/>
      <c r="AA13" s="170"/>
      <c r="AB13" s="171" t="s">
        <v>54</v>
      </c>
      <c r="AC13" s="169"/>
      <c r="AD13" s="169"/>
      <c r="AE13" s="169"/>
      <c r="AF13" s="170"/>
      <c r="AG13" s="171" t="s">
        <v>54</v>
      </c>
      <c r="AH13" s="169"/>
      <c r="AI13" s="169"/>
      <c r="AJ13" s="169"/>
      <c r="AK13" s="170"/>
      <c r="AL13" s="116" t="s">
        <v>54</v>
      </c>
      <c r="AM13" s="117"/>
      <c r="AN13" s="117"/>
      <c r="AO13" s="118"/>
    </row>
    <row r="14" spans="2:41" ht="19.5" customHeight="1">
      <c r="B14" s="116">
        <v>1001</v>
      </c>
      <c r="C14" s="117"/>
      <c r="D14" s="117"/>
      <c r="E14" s="118"/>
      <c r="F14" s="110">
        <v>56.285</v>
      </c>
      <c r="G14" s="111"/>
      <c r="H14" s="111"/>
      <c r="I14" s="112"/>
      <c r="J14" s="110">
        <v>5.292</v>
      </c>
      <c r="K14" s="111"/>
      <c r="L14" s="111"/>
      <c r="M14" s="112"/>
      <c r="N14" s="110">
        <v>0</v>
      </c>
      <c r="O14" s="111"/>
      <c r="P14" s="111"/>
      <c r="Q14" s="112"/>
      <c r="R14" s="110" t="s">
        <v>211</v>
      </c>
      <c r="S14" s="111"/>
      <c r="T14" s="111"/>
      <c r="U14" s="111"/>
      <c r="V14" s="112"/>
      <c r="W14" s="168">
        <v>0.16186</v>
      </c>
      <c r="X14" s="169"/>
      <c r="Y14" s="169"/>
      <c r="Z14" s="169"/>
      <c r="AA14" s="170"/>
      <c r="AB14" s="171" t="s">
        <v>54</v>
      </c>
      <c r="AC14" s="169"/>
      <c r="AD14" s="169"/>
      <c r="AE14" s="169"/>
      <c r="AF14" s="170"/>
      <c r="AG14" s="171" t="s">
        <v>54</v>
      </c>
      <c r="AH14" s="169"/>
      <c r="AI14" s="169"/>
      <c r="AJ14" s="169"/>
      <c r="AK14" s="170"/>
      <c r="AL14" s="116" t="s">
        <v>54</v>
      </c>
      <c r="AM14" s="117"/>
      <c r="AN14" s="117"/>
      <c r="AO14" s="118"/>
    </row>
    <row r="15" spans="2:41" ht="19.5" customHeight="1">
      <c r="B15" s="116">
        <v>1101</v>
      </c>
      <c r="C15" s="117"/>
      <c r="D15" s="117"/>
      <c r="E15" s="118"/>
      <c r="F15" s="110">
        <v>62.566</v>
      </c>
      <c r="G15" s="111"/>
      <c r="H15" s="111"/>
      <c r="I15" s="112"/>
      <c r="J15" s="110">
        <v>5.489</v>
      </c>
      <c r="K15" s="111"/>
      <c r="L15" s="111"/>
      <c r="M15" s="112"/>
      <c r="N15" s="110">
        <v>0</v>
      </c>
      <c r="O15" s="111"/>
      <c r="P15" s="111"/>
      <c r="Q15" s="112"/>
      <c r="R15" s="110" t="s">
        <v>212</v>
      </c>
      <c r="S15" s="111"/>
      <c r="T15" s="111"/>
      <c r="U15" s="111"/>
      <c r="V15" s="112"/>
      <c r="W15" s="168">
        <v>0.1285</v>
      </c>
      <c r="X15" s="169"/>
      <c r="Y15" s="169"/>
      <c r="Z15" s="169"/>
      <c r="AA15" s="170"/>
      <c r="AB15" s="171" t="s">
        <v>54</v>
      </c>
      <c r="AC15" s="169"/>
      <c r="AD15" s="169"/>
      <c r="AE15" s="169"/>
      <c r="AF15" s="170"/>
      <c r="AG15" s="171" t="s">
        <v>54</v>
      </c>
      <c r="AH15" s="169"/>
      <c r="AI15" s="169"/>
      <c r="AJ15" s="169"/>
      <c r="AK15" s="170"/>
      <c r="AL15" s="116" t="s">
        <v>54</v>
      </c>
      <c r="AM15" s="117"/>
      <c r="AN15" s="117"/>
      <c r="AO15" s="118"/>
    </row>
    <row r="16" spans="2:41" ht="19.5" customHeight="1">
      <c r="B16" s="116">
        <v>1201</v>
      </c>
      <c r="C16" s="117"/>
      <c r="D16" s="117"/>
      <c r="E16" s="118"/>
      <c r="F16" s="110">
        <v>68.849</v>
      </c>
      <c r="G16" s="111"/>
      <c r="H16" s="111"/>
      <c r="I16" s="112"/>
      <c r="J16" s="110">
        <v>5.607</v>
      </c>
      <c r="K16" s="111"/>
      <c r="L16" s="111"/>
      <c r="M16" s="112"/>
      <c r="N16" s="110">
        <v>0</v>
      </c>
      <c r="O16" s="111"/>
      <c r="P16" s="111"/>
      <c r="Q16" s="112"/>
      <c r="R16" s="110" t="s">
        <v>213</v>
      </c>
      <c r="S16" s="111"/>
      <c r="T16" s="111"/>
      <c r="U16" s="111"/>
      <c r="V16" s="112"/>
      <c r="W16" s="168">
        <v>0.16186</v>
      </c>
      <c r="X16" s="169"/>
      <c r="Y16" s="169"/>
      <c r="Z16" s="169"/>
      <c r="AA16" s="170"/>
      <c r="AB16" s="171" t="s">
        <v>54</v>
      </c>
      <c r="AC16" s="169"/>
      <c r="AD16" s="169"/>
      <c r="AE16" s="169"/>
      <c r="AF16" s="170"/>
      <c r="AG16" s="171" t="s">
        <v>54</v>
      </c>
      <c r="AH16" s="169"/>
      <c r="AI16" s="169"/>
      <c r="AJ16" s="169"/>
      <c r="AK16" s="170"/>
      <c r="AL16" s="116" t="s">
        <v>54</v>
      </c>
      <c r="AM16" s="117"/>
      <c r="AN16" s="117"/>
      <c r="AO16" s="118"/>
    </row>
    <row r="17" spans="2:41" ht="19.5" customHeight="1">
      <c r="B17" s="116">
        <v>1301</v>
      </c>
      <c r="C17" s="117"/>
      <c r="D17" s="117"/>
      <c r="E17" s="118"/>
      <c r="F17" s="110">
        <v>75.133</v>
      </c>
      <c r="G17" s="111"/>
      <c r="H17" s="111"/>
      <c r="I17" s="112"/>
      <c r="J17" s="110">
        <v>5.646</v>
      </c>
      <c r="K17" s="111"/>
      <c r="L17" s="111"/>
      <c r="M17" s="112"/>
      <c r="N17" s="110">
        <v>0</v>
      </c>
      <c r="O17" s="111"/>
      <c r="P17" s="111"/>
      <c r="Q17" s="112"/>
      <c r="R17" s="110" t="s">
        <v>214</v>
      </c>
      <c r="S17" s="111"/>
      <c r="T17" s="111"/>
      <c r="U17" s="111"/>
      <c r="V17" s="112"/>
      <c r="W17" s="168">
        <v>0.16186</v>
      </c>
      <c r="X17" s="169"/>
      <c r="Y17" s="169"/>
      <c r="Z17" s="169"/>
      <c r="AA17" s="170"/>
      <c r="AB17" s="171" t="s">
        <v>54</v>
      </c>
      <c r="AC17" s="169"/>
      <c r="AD17" s="169"/>
      <c r="AE17" s="169"/>
      <c r="AF17" s="170"/>
      <c r="AG17" s="171" t="s">
        <v>54</v>
      </c>
      <c r="AH17" s="169"/>
      <c r="AI17" s="169"/>
      <c r="AJ17" s="169"/>
      <c r="AK17" s="170"/>
      <c r="AL17" s="116" t="s">
        <v>54</v>
      </c>
      <c r="AM17" s="117"/>
      <c r="AN17" s="117"/>
      <c r="AO17" s="118"/>
    </row>
    <row r="18" spans="2:41" ht="19.5" customHeight="1">
      <c r="B18" s="116">
        <v>1401</v>
      </c>
      <c r="C18" s="117"/>
      <c r="D18" s="117"/>
      <c r="E18" s="118"/>
      <c r="F18" s="110">
        <v>81.417</v>
      </c>
      <c r="G18" s="111"/>
      <c r="H18" s="111"/>
      <c r="I18" s="112"/>
      <c r="J18" s="110">
        <v>5.607</v>
      </c>
      <c r="K18" s="111"/>
      <c r="L18" s="111"/>
      <c r="M18" s="112"/>
      <c r="N18" s="110">
        <v>0</v>
      </c>
      <c r="O18" s="111"/>
      <c r="P18" s="111"/>
      <c r="Q18" s="112"/>
      <c r="R18" s="110" t="s">
        <v>215</v>
      </c>
      <c r="S18" s="111"/>
      <c r="T18" s="111"/>
      <c r="U18" s="111"/>
      <c r="V18" s="112"/>
      <c r="W18" s="168">
        <v>0.1285</v>
      </c>
      <c r="X18" s="169"/>
      <c r="Y18" s="169"/>
      <c r="Z18" s="169"/>
      <c r="AA18" s="170"/>
      <c r="AB18" s="171" t="s">
        <v>54</v>
      </c>
      <c r="AC18" s="169"/>
      <c r="AD18" s="169"/>
      <c r="AE18" s="169"/>
      <c r="AF18" s="170"/>
      <c r="AG18" s="171" t="s">
        <v>54</v>
      </c>
      <c r="AH18" s="169"/>
      <c r="AI18" s="169"/>
      <c r="AJ18" s="169"/>
      <c r="AK18" s="170"/>
      <c r="AL18" s="116" t="s">
        <v>54</v>
      </c>
      <c r="AM18" s="117"/>
      <c r="AN18" s="117"/>
      <c r="AO18" s="118"/>
    </row>
    <row r="19" spans="2:41" ht="19.5" customHeight="1">
      <c r="B19" s="116">
        <v>1501</v>
      </c>
      <c r="C19" s="117"/>
      <c r="D19" s="117"/>
      <c r="E19" s="118"/>
      <c r="F19" s="110">
        <v>87.701</v>
      </c>
      <c r="G19" s="111"/>
      <c r="H19" s="111"/>
      <c r="I19" s="112"/>
      <c r="J19" s="110">
        <v>5.489</v>
      </c>
      <c r="K19" s="111"/>
      <c r="L19" s="111"/>
      <c r="M19" s="112"/>
      <c r="N19" s="110">
        <v>0</v>
      </c>
      <c r="O19" s="111"/>
      <c r="P19" s="111"/>
      <c r="Q19" s="112"/>
      <c r="R19" s="110" t="s">
        <v>216</v>
      </c>
      <c r="S19" s="111"/>
      <c r="T19" s="111"/>
      <c r="U19" s="111"/>
      <c r="V19" s="112"/>
      <c r="W19" s="168">
        <v>0.16186</v>
      </c>
      <c r="X19" s="169"/>
      <c r="Y19" s="169"/>
      <c r="Z19" s="169"/>
      <c r="AA19" s="170"/>
      <c r="AB19" s="171" t="s">
        <v>54</v>
      </c>
      <c r="AC19" s="169"/>
      <c r="AD19" s="169"/>
      <c r="AE19" s="169"/>
      <c r="AF19" s="170"/>
      <c r="AG19" s="171" t="s">
        <v>54</v>
      </c>
      <c r="AH19" s="169"/>
      <c r="AI19" s="169"/>
      <c r="AJ19" s="169"/>
      <c r="AK19" s="170"/>
      <c r="AL19" s="116" t="s">
        <v>54</v>
      </c>
      <c r="AM19" s="117"/>
      <c r="AN19" s="117"/>
      <c r="AO19" s="118"/>
    </row>
    <row r="20" spans="2:41" ht="19.5" customHeight="1">
      <c r="B20" s="116">
        <v>1601</v>
      </c>
      <c r="C20" s="117"/>
      <c r="D20" s="117"/>
      <c r="E20" s="118"/>
      <c r="F20" s="110">
        <v>93.982</v>
      </c>
      <c r="G20" s="111"/>
      <c r="H20" s="111"/>
      <c r="I20" s="112"/>
      <c r="J20" s="110">
        <v>5.292</v>
      </c>
      <c r="K20" s="111"/>
      <c r="L20" s="111"/>
      <c r="M20" s="112"/>
      <c r="N20" s="110">
        <v>0</v>
      </c>
      <c r="O20" s="111"/>
      <c r="P20" s="111"/>
      <c r="Q20" s="112"/>
      <c r="R20" s="110" t="s">
        <v>217</v>
      </c>
      <c r="S20" s="111"/>
      <c r="T20" s="111"/>
      <c r="U20" s="111"/>
      <c r="V20" s="112"/>
      <c r="W20" s="168">
        <v>0.22859</v>
      </c>
      <c r="X20" s="169"/>
      <c r="Y20" s="169"/>
      <c r="Z20" s="169"/>
      <c r="AA20" s="170"/>
      <c r="AB20" s="171" t="s">
        <v>54</v>
      </c>
      <c r="AC20" s="169"/>
      <c r="AD20" s="169"/>
      <c r="AE20" s="169"/>
      <c r="AF20" s="170"/>
      <c r="AG20" s="171" t="s">
        <v>54</v>
      </c>
      <c r="AH20" s="169"/>
      <c r="AI20" s="169"/>
      <c r="AJ20" s="169"/>
      <c r="AK20" s="170"/>
      <c r="AL20" s="116" t="s">
        <v>54</v>
      </c>
      <c r="AM20" s="117"/>
      <c r="AN20" s="117"/>
      <c r="AO20" s="118"/>
    </row>
    <row r="21" spans="2:41" ht="19.5" customHeight="1">
      <c r="B21" s="116">
        <v>1701</v>
      </c>
      <c r="C21" s="117"/>
      <c r="D21" s="117"/>
      <c r="E21" s="118"/>
      <c r="F21" s="110">
        <v>100.26</v>
      </c>
      <c r="G21" s="111"/>
      <c r="H21" s="111"/>
      <c r="I21" s="112"/>
      <c r="J21" s="110">
        <v>5.018</v>
      </c>
      <c r="K21" s="111"/>
      <c r="L21" s="111"/>
      <c r="M21" s="112"/>
      <c r="N21" s="110">
        <v>0</v>
      </c>
      <c r="O21" s="111"/>
      <c r="P21" s="111"/>
      <c r="Q21" s="112"/>
      <c r="R21" s="110" t="s">
        <v>218</v>
      </c>
      <c r="S21" s="111"/>
      <c r="T21" s="111"/>
      <c r="U21" s="111"/>
      <c r="V21" s="112"/>
      <c r="W21" s="168">
        <v>0.22859</v>
      </c>
      <c r="X21" s="169"/>
      <c r="Y21" s="169"/>
      <c r="Z21" s="169"/>
      <c r="AA21" s="170"/>
      <c r="AB21" s="171" t="s">
        <v>54</v>
      </c>
      <c r="AC21" s="169"/>
      <c r="AD21" s="169"/>
      <c r="AE21" s="169"/>
      <c r="AF21" s="170"/>
      <c r="AG21" s="171" t="s">
        <v>54</v>
      </c>
      <c r="AH21" s="169"/>
      <c r="AI21" s="169"/>
      <c r="AJ21" s="169"/>
      <c r="AK21" s="170"/>
      <c r="AL21" s="116" t="s">
        <v>54</v>
      </c>
      <c r="AM21" s="117"/>
      <c r="AN21" s="117"/>
      <c r="AO21" s="118"/>
    </row>
    <row r="22" spans="2:41" ht="19.5" customHeight="1">
      <c r="B22" s="116">
        <v>1801</v>
      </c>
      <c r="C22" s="117"/>
      <c r="D22" s="117"/>
      <c r="E22" s="118"/>
      <c r="F22" s="110">
        <v>106.535</v>
      </c>
      <c r="G22" s="111"/>
      <c r="H22" s="111"/>
      <c r="I22" s="112"/>
      <c r="J22" s="110">
        <v>4.664</v>
      </c>
      <c r="K22" s="111"/>
      <c r="L22" s="111"/>
      <c r="M22" s="112"/>
      <c r="N22" s="110">
        <v>0</v>
      </c>
      <c r="O22" s="111"/>
      <c r="P22" s="111"/>
      <c r="Q22" s="112"/>
      <c r="R22" s="110" t="s">
        <v>219</v>
      </c>
      <c r="S22" s="111"/>
      <c r="T22" s="111"/>
      <c r="U22" s="111"/>
      <c r="V22" s="112"/>
      <c r="W22" s="168">
        <v>0.16186</v>
      </c>
      <c r="X22" s="169"/>
      <c r="Y22" s="169"/>
      <c r="Z22" s="169"/>
      <c r="AA22" s="170"/>
      <c r="AB22" s="171" t="s">
        <v>54</v>
      </c>
      <c r="AC22" s="169"/>
      <c r="AD22" s="169"/>
      <c r="AE22" s="169"/>
      <c r="AF22" s="170"/>
      <c r="AG22" s="171" t="s">
        <v>54</v>
      </c>
      <c r="AH22" s="169"/>
      <c r="AI22" s="169"/>
      <c r="AJ22" s="169"/>
      <c r="AK22" s="170"/>
      <c r="AL22" s="116" t="s">
        <v>54</v>
      </c>
      <c r="AM22" s="117"/>
      <c r="AN22" s="117"/>
      <c r="AO22" s="118"/>
    </row>
    <row r="23" spans="2:41" ht="19.5" customHeight="1">
      <c r="B23" s="116">
        <v>1901</v>
      </c>
      <c r="C23" s="117"/>
      <c r="D23" s="117"/>
      <c r="E23" s="118"/>
      <c r="F23" s="110">
        <v>112.804</v>
      </c>
      <c r="G23" s="111"/>
      <c r="H23" s="111"/>
      <c r="I23" s="112"/>
      <c r="J23" s="110">
        <v>4.233</v>
      </c>
      <c r="K23" s="111"/>
      <c r="L23" s="111"/>
      <c r="M23" s="112"/>
      <c r="N23" s="110">
        <v>0</v>
      </c>
      <c r="O23" s="111"/>
      <c r="P23" s="111"/>
      <c r="Q23" s="112"/>
      <c r="R23" s="110" t="s">
        <v>220</v>
      </c>
      <c r="S23" s="111"/>
      <c r="T23" s="111"/>
      <c r="U23" s="111"/>
      <c r="V23" s="112"/>
      <c r="W23" s="168">
        <v>0.19522</v>
      </c>
      <c r="X23" s="169"/>
      <c r="Y23" s="169"/>
      <c r="Z23" s="169"/>
      <c r="AA23" s="170"/>
      <c r="AB23" s="171" t="s">
        <v>54</v>
      </c>
      <c r="AC23" s="169"/>
      <c r="AD23" s="169"/>
      <c r="AE23" s="169"/>
      <c r="AF23" s="170"/>
      <c r="AG23" s="171" t="s">
        <v>54</v>
      </c>
      <c r="AH23" s="169"/>
      <c r="AI23" s="169"/>
      <c r="AJ23" s="169"/>
      <c r="AK23" s="170"/>
      <c r="AL23" s="116" t="s">
        <v>54</v>
      </c>
      <c r="AM23" s="117"/>
      <c r="AN23" s="117"/>
      <c r="AO23" s="118"/>
    </row>
    <row r="24" spans="2:41" ht="19.5" customHeight="1">
      <c r="B24" s="116">
        <v>2001</v>
      </c>
      <c r="C24" s="117"/>
      <c r="D24" s="117"/>
      <c r="E24" s="118"/>
      <c r="F24" s="110">
        <v>119.068</v>
      </c>
      <c r="G24" s="111"/>
      <c r="H24" s="111"/>
      <c r="I24" s="112"/>
      <c r="J24" s="110">
        <v>3.722</v>
      </c>
      <c r="K24" s="111"/>
      <c r="L24" s="111"/>
      <c r="M24" s="112"/>
      <c r="N24" s="110">
        <v>0</v>
      </c>
      <c r="O24" s="111"/>
      <c r="P24" s="111"/>
      <c r="Q24" s="112"/>
      <c r="R24" s="110" t="s">
        <v>221</v>
      </c>
      <c r="S24" s="111"/>
      <c r="T24" s="111"/>
      <c r="U24" s="111"/>
      <c r="V24" s="112"/>
      <c r="W24" s="168">
        <v>0.19522</v>
      </c>
      <c r="X24" s="169"/>
      <c r="Y24" s="169"/>
      <c r="Z24" s="169"/>
      <c r="AA24" s="170"/>
      <c r="AB24" s="171" t="s">
        <v>54</v>
      </c>
      <c r="AC24" s="169"/>
      <c r="AD24" s="169"/>
      <c r="AE24" s="169"/>
      <c r="AF24" s="170"/>
      <c r="AG24" s="171" t="s">
        <v>54</v>
      </c>
      <c r="AH24" s="169"/>
      <c r="AI24" s="169"/>
      <c r="AJ24" s="169"/>
      <c r="AK24" s="170"/>
      <c r="AL24" s="116" t="s">
        <v>54</v>
      </c>
      <c r="AM24" s="117"/>
      <c r="AN24" s="117"/>
      <c r="AO24" s="118"/>
    </row>
    <row r="25" spans="2:41" ht="19.5" customHeight="1">
      <c r="B25" s="116">
        <v>2101</v>
      </c>
      <c r="C25" s="117"/>
      <c r="D25" s="117"/>
      <c r="E25" s="118"/>
      <c r="F25" s="110">
        <v>125.325</v>
      </c>
      <c r="G25" s="111"/>
      <c r="H25" s="111"/>
      <c r="I25" s="112"/>
      <c r="J25" s="110">
        <v>3.134</v>
      </c>
      <c r="K25" s="111"/>
      <c r="L25" s="111"/>
      <c r="M25" s="112"/>
      <c r="N25" s="110">
        <v>0</v>
      </c>
      <c r="O25" s="111"/>
      <c r="P25" s="111"/>
      <c r="Q25" s="112"/>
      <c r="R25" s="110" t="s">
        <v>222</v>
      </c>
      <c r="S25" s="111"/>
      <c r="T25" s="111"/>
      <c r="U25" s="111"/>
      <c r="V25" s="112"/>
      <c r="W25" s="168">
        <v>0.22859</v>
      </c>
      <c r="X25" s="169"/>
      <c r="Y25" s="169"/>
      <c r="Z25" s="169"/>
      <c r="AA25" s="170"/>
      <c r="AB25" s="171" t="s">
        <v>54</v>
      </c>
      <c r="AC25" s="169"/>
      <c r="AD25" s="169"/>
      <c r="AE25" s="169"/>
      <c r="AF25" s="170"/>
      <c r="AG25" s="171" t="s">
        <v>54</v>
      </c>
      <c r="AH25" s="169"/>
      <c r="AI25" s="169"/>
      <c r="AJ25" s="169"/>
      <c r="AK25" s="170"/>
      <c r="AL25" s="116" t="s">
        <v>54</v>
      </c>
      <c r="AM25" s="117"/>
      <c r="AN25" s="117"/>
      <c r="AO25" s="118"/>
    </row>
    <row r="26" spans="2:41" ht="19.5" customHeight="1">
      <c r="B26" s="116">
        <v>2201</v>
      </c>
      <c r="C26" s="117"/>
      <c r="D26" s="117"/>
      <c r="E26" s="118"/>
      <c r="F26" s="110">
        <v>131.573</v>
      </c>
      <c r="G26" s="111"/>
      <c r="H26" s="111"/>
      <c r="I26" s="112"/>
      <c r="J26" s="110">
        <v>2.468</v>
      </c>
      <c r="K26" s="111"/>
      <c r="L26" s="111"/>
      <c r="M26" s="112"/>
      <c r="N26" s="110">
        <v>0</v>
      </c>
      <c r="O26" s="111"/>
      <c r="P26" s="111"/>
      <c r="Q26" s="112"/>
      <c r="R26" s="110" t="s">
        <v>223</v>
      </c>
      <c r="S26" s="111"/>
      <c r="T26" s="111"/>
      <c r="U26" s="111"/>
      <c r="V26" s="112"/>
      <c r="W26" s="168">
        <v>0.19522</v>
      </c>
      <c r="X26" s="169"/>
      <c r="Y26" s="169"/>
      <c r="Z26" s="169"/>
      <c r="AA26" s="170"/>
      <c r="AB26" s="171" t="s">
        <v>54</v>
      </c>
      <c r="AC26" s="169"/>
      <c r="AD26" s="169"/>
      <c r="AE26" s="169"/>
      <c r="AF26" s="170"/>
      <c r="AG26" s="171" t="s">
        <v>54</v>
      </c>
      <c r="AH26" s="169"/>
      <c r="AI26" s="169"/>
      <c r="AJ26" s="169"/>
      <c r="AK26" s="170"/>
      <c r="AL26" s="116" t="s">
        <v>54</v>
      </c>
      <c r="AM26" s="117"/>
      <c r="AN26" s="117"/>
      <c r="AO26" s="118"/>
    </row>
    <row r="27" spans="2:41" ht="19.5" customHeight="1">
      <c r="B27" s="116">
        <v>2301</v>
      </c>
      <c r="C27" s="117"/>
      <c r="D27" s="117"/>
      <c r="E27" s="118"/>
      <c r="F27" s="110">
        <v>137.814</v>
      </c>
      <c r="G27" s="111"/>
      <c r="H27" s="111"/>
      <c r="I27" s="112"/>
      <c r="J27" s="110">
        <v>1.723</v>
      </c>
      <c r="K27" s="111"/>
      <c r="L27" s="111"/>
      <c r="M27" s="112"/>
      <c r="N27" s="110">
        <v>0</v>
      </c>
      <c r="O27" s="111"/>
      <c r="P27" s="111"/>
      <c r="Q27" s="112"/>
      <c r="R27" s="110" t="s">
        <v>224</v>
      </c>
      <c r="S27" s="111"/>
      <c r="T27" s="111"/>
      <c r="U27" s="111"/>
      <c r="V27" s="112"/>
      <c r="W27" s="168">
        <v>0.19522</v>
      </c>
      <c r="X27" s="169"/>
      <c r="Y27" s="169"/>
      <c r="Z27" s="169"/>
      <c r="AA27" s="170"/>
      <c r="AB27" s="171" t="s">
        <v>54</v>
      </c>
      <c r="AC27" s="169"/>
      <c r="AD27" s="169"/>
      <c r="AE27" s="169"/>
      <c r="AF27" s="170"/>
      <c r="AG27" s="171" t="s">
        <v>54</v>
      </c>
      <c r="AH27" s="169"/>
      <c r="AI27" s="169"/>
      <c r="AJ27" s="169"/>
      <c r="AK27" s="170"/>
      <c r="AL27" s="116" t="s">
        <v>54</v>
      </c>
      <c r="AM27" s="117"/>
      <c r="AN27" s="117"/>
      <c r="AO27" s="118"/>
    </row>
    <row r="28" spans="2:41" ht="19.5" customHeight="1">
      <c r="B28" s="116">
        <v>2401</v>
      </c>
      <c r="C28" s="117"/>
      <c r="D28" s="117"/>
      <c r="E28" s="118"/>
      <c r="F28" s="110">
        <v>144.044</v>
      </c>
      <c r="G28" s="111"/>
      <c r="H28" s="111"/>
      <c r="I28" s="112"/>
      <c r="J28" s="110">
        <v>0.901</v>
      </c>
      <c r="K28" s="111"/>
      <c r="L28" s="111"/>
      <c r="M28" s="112"/>
      <c r="N28" s="110">
        <v>0</v>
      </c>
      <c r="O28" s="111"/>
      <c r="P28" s="111"/>
      <c r="Q28" s="112"/>
      <c r="R28" s="110" t="s">
        <v>225</v>
      </c>
      <c r="S28" s="111"/>
      <c r="T28" s="111"/>
      <c r="U28" s="111"/>
      <c r="V28" s="112"/>
      <c r="W28" s="168">
        <v>0.1285</v>
      </c>
      <c r="X28" s="169"/>
      <c r="Y28" s="169"/>
      <c r="Z28" s="169"/>
      <c r="AA28" s="170"/>
      <c r="AB28" s="171" t="s">
        <v>54</v>
      </c>
      <c r="AC28" s="169"/>
      <c r="AD28" s="169"/>
      <c r="AE28" s="169"/>
      <c r="AF28" s="170"/>
      <c r="AG28" s="171" t="s">
        <v>54</v>
      </c>
      <c r="AH28" s="169"/>
      <c r="AI28" s="169"/>
      <c r="AJ28" s="169"/>
      <c r="AK28" s="170"/>
      <c r="AL28" s="116" t="s">
        <v>54</v>
      </c>
      <c r="AM28" s="117"/>
      <c r="AN28" s="117"/>
      <c r="AO28" s="118"/>
    </row>
    <row r="29" spans="2:41" ht="19.5" customHeight="1">
      <c r="B29" s="116">
        <v>2501</v>
      </c>
      <c r="C29" s="117"/>
      <c r="D29" s="117"/>
      <c r="E29" s="118"/>
      <c r="F29" s="110">
        <v>150.267</v>
      </c>
      <c r="G29" s="111"/>
      <c r="H29" s="111"/>
      <c r="I29" s="112"/>
      <c r="J29" s="110">
        <v>0</v>
      </c>
      <c r="K29" s="111"/>
      <c r="L29" s="111"/>
      <c r="M29" s="112"/>
      <c r="N29" s="110">
        <v>0</v>
      </c>
      <c r="O29" s="111"/>
      <c r="P29" s="111"/>
      <c r="Q29" s="112"/>
      <c r="R29" s="110" t="s">
        <v>164</v>
      </c>
      <c r="S29" s="111"/>
      <c r="T29" s="111"/>
      <c r="U29" s="111"/>
      <c r="V29" s="112"/>
      <c r="W29" s="110" t="s">
        <v>164</v>
      </c>
      <c r="X29" s="111"/>
      <c r="Y29" s="111"/>
      <c r="Z29" s="111"/>
      <c r="AA29" s="112"/>
      <c r="AB29" s="110" t="s">
        <v>164</v>
      </c>
      <c r="AC29" s="111"/>
      <c r="AD29" s="111"/>
      <c r="AE29" s="111"/>
      <c r="AF29" s="112"/>
      <c r="AG29" s="110" t="s">
        <v>164</v>
      </c>
      <c r="AH29" s="111"/>
      <c r="AI29" s="111"/>
      <c r="AJ29" s="111"/>
      <c r="AK29" s="112"/>
      <c r="AL29" s="116" t="s">
        <v>164</v>
      </c>
      <c r="AM29" s="117"/>
      <c r="AN29" s="117"/>
      <c r="AO29" s="118"/>
    </row>
    <row r="30" spans="2:36" ht="19.5" customHeight="1">
      <c r="B30" s="76" t="s">
        <v>226</v>
      </c>
      <c r="AJ30" s="76" t="s">
        <v>193</v>
      </c>
    </row>
    <row r="31" spans="2:41" ht="19.5" customHeight="1">
      <c r="B31" s="110" t="s">
        <v>162</v>
      </c>
      <c r="C31" s="111"/>
      <c r="D31" s="111"/>
      <c r="E31" s="112"/>
      <c r="F31" s="110" t="s">
        <v>194</v>
      </c>
      <c r="G31" s="111"/>
      <c r="H31" s="111"/>
      <c r="I31" s="112"/>
      <c r="J31" s="110" t="s">
        <v>195</v>
      </c>
      <c r="K31" s="111"/>
      <c r="L31" s="111"/>
      <c r="M31" s="112"/>
      <c r="N31" s="110" t="s">
        <v>196</v>
      </c>
      <c r="O31" s="111"/>
      <c r="P31" s="111"/>
      <c r="Q31" s="112"/>
      <c r="R31" s="110" t="s">
        <v>197</v>
      </c>
      <c r="S31" s="111"/>
      <c r="T31" s="111"/>
      <c r="U31" s="111"/>
      <c r="V31" s="112"/>
      <c r="W31" s="110" t="s">
        <v>198</v>
      </c>
      <c r="X31" s="111"/>
      <c r="Y31" s="111"/>
      <c r="Z31" s="111"/>
      <c r="AA31" s="112"/>
      <c r="AB31" s="110" t="s">
        <v>199</v>
      </c>
      <c r="AC31" s="111"/>
      <c r="AD31" s="111"/>
      <c r="AE31" s="111"/>
      <c r="AF31" s="112"/>
      <c r="AG31" s="110" t="s">
        <v>200</v>
      </c>
      <c r="AH31" s="111"/>
      <c r="AI31" s="111"/>
      <c r="AJ31" s="111"/>
      <c r="AK31" s="112"/>
      <c r="AL31" s="110" t="s">
        <v>201</v>
      </c>
      <c r="AM31" s="111"/>
      <c r="AN31" s="111"/>
      <c r="AO31" s="112"/>
    </row>
    <row r="32" spans="2:41" ht="19.5" customHeight="1">
      <c r="B32" s="116">
        <v>102</v>
      </c>
      <c r="C32" s="117"/>
      <c r="D32" s="117"/>
      <c r="E32" s="118"/>
      <c r="F32" s="110">
        <v>0.828</v>
      </c>
      <c r="G32" s="111"/>
      <c r="H32" s="111"/>
      <c r="I32" s="112"/>
      <c r="J32" s="110">
        <v>-5.437</v>
      </c>
      <c r="K32" s="111"/>
      <c r="L32" s="111"/>
      <c r="M32" s="112"/>
      <c r="N32" s="110">
        <v>0</v>
      </c>
      <c r="O32" s="111"/>
      <c r="P32" s="111"/>
      <c r="Q32" s="112"/>
      <c r="R32" s="110" t="s">
        <v>227</v>
      </c>
      <c r="S32" s="111"/>
      <c r="T32" s="111"/>
      <c r="U32" s="111"/>
      <c r="V32" s="112"/>
      <c r="W32" s="168">
        <v>0.1285</v>
      </c>
      <c r="X32" s="169"/>
      <c r="Y32" s="169"/>
      <c r="Z32" s="169"/>
      <c r="AA32" s="170"/>
      <c r="AB32" s="171" t="s">
        <v>54</v>
      </c>
      <c r="AC32" s="169"/>
      <c r="AD32" s="169"/>
      <c r="AE32" s="169"/>
      <c r="AF32" s="170"/>
      <c r="AG32" s="171" t="s">
        <v>54</v>
      </c>
      <c r="AH32" s="169"/>
      <c r="AI32" s="169"/>
      <c r="AJ32" s="169"/>
      <c r="AK32" s="170"/>
      <c r="AL32" s="116" t="s">
        <v>54</v>
      </c>
      <c r="AM32" s="117"/>
      <c r="AN32" s="117"/>
      <c r="AO32" s="118"/>
    </row>
    <row r="33" spans="2:41" ht="19.5" customHeight="1">
      <c r="B33" s="116">
        <v>202</v>
      </c>
      <c r="C33" s="117"/>
      <c r="D33" s="117"/>
      <c r="E33" s="118"/>
      <c r="F33" s="110">
        <v>6.977</v>
      </c>
      <c r="G33" s="111"/>
      <c r="H33" s="111"/>
      <c r="I33" s="112"/>
      <c r="J33" s="110">
        <v>-4.547</v>
      </c>
      <c r="K33" s="111"/>
      <c r="L33" s="111"/>
      <c r="M33" s="112"/>
      <c r="N33" s="110">
        <v>0</v>
      </c>
      <c r="O33" s="111"/>
      <c r="P33" s="111"/>
      <c r="Q33" s="112"/>
      <c r="R33" s="110" t="s">
        <v>228</v>
      </c>
      <c r="S33" s="111"/>
      <c r="T33" s="111"/>
      <c r="U33" s="111"/>
      <c r="V33" s="112"/>
      <c r="W33" s="168">
        <v>0.19522</v>
      </c>
      <c r="X33" s="169"/>
      <c r="Y33" s="169"/>
      <c r="Z33" s="169"/>
      <c r="AA33" s="170"/>
      <c r="AB33" s="171" t="s">
        <v>54</v>
      </c>
      <c r="AC33" s="169"/>
      <c r="AD33" s="169"/>
      <c r="AE33" s="169"/>
      <c r="AF33" s="170"/>
      <c r="AG33" s="171" t="s">
        <v>54</v>
      </c>
      <c r="AH33" s="169"/>
      <c r="AI33" s="169"/>
      <c r="AJ33" s="169"/>
      <c r="AK33" s="170"/>
      <c r="AL33" s="116" t="s">
        <v>54</v>
      </c>
      <c r="AM33" s="117"/>
      <c r="AN33" s="117"/>
      <c r="AO33" s="118"/>
    </row>
    <row r="34" spans="2:41" ht="19.5" customHeight="1">
      <c r="B34" s="116">
        <v>302</v>
      </c>
      <c r="C34" s="117"/>
      <c r="D34" s="117"/>
      <c r="E34" s="118"/>
      <c r="F34" s="110">
        <v>13.139</v>
      </c>
      <c r="G34" s="111"/>
      <c r="H34" s="111"/>
      <c r="I34" s="112"/>
      <c r="J34" s="110">
        <v>-3.734</v>
      </c>
      <c r="K34" s="111"/>
      <c r="L34" s="111"/>
      <c r="M34" s="112"/>
      <c r="N34" s="110">
        <v>0</v>
      </c>
      <c r="O34" s="111"/>
      <c r="P34" s="111"/>
      <c r="Q34" s="112"/>
      <c r="R34" s="110" t="s">
        <v>229</v>
      </c>
      <c r="S34" s="111"/>
      <c r="T34" s="111"/>
      <c r="U34" s="111"/>
      <c r="V34" s="112"/>
      <c r="W34" s="168">
        <v>0.19522</v>
      </c>
      <c r="X34" s="169"/>
      <c r="Y34" s="169"/>
      <c r="Z34" s="169"/>
      <c r="AA34" s="170"/>
      <c r="AB34" s="171" t="s">
        <v>54</v>
      </c>
      <c r="AC34" s="169"/>
      <c r="AD34" s="169"/>
      <c r="AE34" s="169"/>
      <c r="AF34" s="170"/>
      <c r="AG34" s="171" t="s">
        <v>54</v>
      </c>
      <c r="AH34" s="169"/>
      <c r="AI34" s="169"/>
      <c r="AJ34" s="169"/>
      <c r="AK34" s="170"/>
      <c r="AL34" s="116" t="s">
        <v>54</v>
      </c>
      <c r="AM34" s="117"/>
      <c r="AN34" s="117"/>
      <c r="AO34" s="118"/>
    </row>
    <row r="35" spans="2:41" ht="19.5" customHeight="1">
      <c r="B35" s="116">
        <v>402</v>
      </c>
      <c r="C35" s="117"/>
      <c r="D35" s="117"/>
      <c r="E35" s="118"/>
      <c r="F35" s="110">
        <v>19.311</v>
      </c>
      <c r="G35" s="111"/>
      <c r="H35" s="111"/>
      <c r="I35" s="112"/>
      <c r="J35" s="110">
        <v>-2.998</v>
      </c>
      <c r="K35" s="111"/>
      <c r="L35" s="111"/>
      <c r="M35" s="112"/>
      <c r="N35" s="110">
        <v>0</v>
      </c>
      <c r="O35" s="111"/>
      <c r="P35" s="111"/>
      <c r="Q35" s="112"/>
      <c r="R35" s="110" t="s">
        <v>230</v>
      </c>
      <c r="S35" s="111"/>
      <c r="T35" s="111"/>
      <c r="U35" s="111"/>
      <c r="V35" s="112"/>
      <c r="W35" s="168">
        <v>0.22859</v>
      </c>
      <c r="X35" s="169"/>
      <c r="Y35" s="169"/>
      <c r="Z35" s="169"/>
      <c r="AA35" s="170"/>
      <c r="AB35" s="171" t="s">
        <v>54</v>
      </c>
      <c r="AC35" s="169"/>
      <c r="AD35" s="169"/>
      <c r="AE35" s="169"/>
      <c r="AF35" s="170"/>
      <c r="AG35" s="171" t="s">
        <v>54</v>
      </c>
      <c r="AH35" s="169"/>
      <c r="AI35" s="169"/>
      <c r="AJ35" s="169"/>
      <c r="AK35" s="170"/>
      <c r="AL35" s="116" t="s">
        <v>54</v>
      </c>
      <c r="AM35" s="117"/>
      <c r="AN35" s="117"/>
      <c r="AO35" s="118"/>
    </row>
    <row r="36" spans="2:41" ht="19.5" customHeight="1">
      <c r="B36" s="116">
        <v>502</v>
      </c>
      <c r="C36" s="117"/>
      <c r="D36" s="117"/>
      <c r="E36" s="118"/>
      <c r="F36" s="110">
        <v>25.491</v>
      </c>
      <c r="G36" s="111"/>
      <c r="H36" s="111"/>
      <c r="I36" s="112"/>
      <c r="J36" s="110">
        <v>-2.338</v>
      </c>
      <c r="K36" s="111"/>
      <c r="L36" s="111"/>
      <c r="M36" s="112"/>
      <c r="N36" s="110">
        <v>0</v>
      </c>
      <c r="O36" s="111"/>
      <c r="P36" s="111"/>
      <c r="Q36" s="112"/>
      <c r="R36" s="110" t="s">
        <v>231</v>
      </c>
      <c r="S36" s="111"/>
      <c r="T36" s="111"/>
      <c r="U36" s="111"/>
      <c r="V36" s="112"/>
      <c r="W36" s="168">
        <v>0.19522</v>
      </c>
      <c r="X36" s="169"/>
      <c r="Y36" s="169"/>
      <c r="Z36" s="169"/>
      <c r="AA36" s="170"/>
      <c r="AB36" s="171" t="s">
        <v>54</v>
      </c>
      <c r="AC36" s="169"/>
      <c r="AD36" s="169"/>
      <c r="AE36" s="169"/>
      <c r="AF36" s="170"/>
      <c r="AG36" s="171" t="s">
        <v>54</v>
      </c>
      <c r="AH36" s="169"/>
      <c r="AI36" s="169"/>
      <c r="AJ36" s="169"/>
      <c r="AK36" s="170"/>
      <c r="AL36" s="116" t="s">
        <v>54</v>
      </c>
      <c r="AM36" s="117"/>
      <c r="AN36" s="117"/>
      <c r="AO36" s="118"/>
    </row>
    <row r="37" spans="2:41" ht="19.5" customHeight="1">
      <c r="B37" s="116">
        <v>602</v>
      </c>
      <c r="C37" s="117"/>
      <c r="D37" s="117"/>
      <c r="E37" s="118"/>
      <c r="F37" s="110">
        <v>31.679</v>
      </c>
      <c r="G37" s="111"/>
      <c r="H37" s="111"/>
      <c r="I37" s="112"/>
      <c r="J37" s="110">
        <v>-1.756</v>
      </c>
      <c r="K37" s="111"/>
      <c r="L37" s="111"/>
      <c r="M37" s="112"/>
      <c r="N37" s="110">
        <v>0</v>
      </c>
      <c r="O37" s="111"/>
      <c r="P37" s="111"/>
      <c r="Q37" s="112"/>
      <c r="R37" s="110" t="s">
        <v>232</v>
      </c>
      <c r="S37" s="111"/>
      <c r="T37" s="111"/>
      <c r="U37" s="111"/>
      <c r="V37" s="112"/>
      <c r="W37" s="168">
        <v>0.19522</v>
      </c>
      <c r="X37" s="169"/>
      <c r="Y37" s="169"/>
      <c r="Z37" s="169"/>
      <c r="AA37" s="170"/>
      <c r="AB37" s="171" t="s">
        <v>54</v>
      </c>
      <c r="AC37" s="169"/>
      <c r="AD37" s="169"/>
      <c r="AE37" s="169"/>
      <c r="AF37" s="170"/>
      <c r="AG37" s="171" t="s">
        <v>54</v>
      </c>
      <c r="AH37" s="169"/>
      <c r="AI37" s="169"/>
      <c r="AJ37" s="169"/>
      <c r="AK37" s="170"/>
      <c r="AL37" s="116" t="s">
        <v>54</v>
      </c>
      <c r="AM37" s="117"/>
      <c r="AN37" s="117"/>
      <c r="AO37" s="118"/>
    </row>
    <row r="38" spans="2:41" ht="19.5" customHeight="1">
      <c r="B38" s="116">
        <v>702</v>
      </c>
      <c r="C38" s="117"/>
      <c r="D38" s="117"/>
      <c r="E38" s="118"/>
      <c r="F38" s="110">
        <v>37.874</v>
      </c>
      <c r="G38" s="111"/>
      <c r="H38" s="111"/>
      <c r="I38" s="112"/>
      <c r="J38" s="110">
        <v>-1.252</v>
      </c>
      <c r="K38" s="111"/>
      <c r="L38" s="111"/>
      <c r="M38" s="112"/>
      <c r="N38" s="110">
        <v>0</v>
      </c>
      <c r="O38" s="111"/>
      <c r="P38" s="111"/>
      <c r="Q38" s="112"/>
      <c r="R38" s="110" t="s">
        <v>233</v>
      </c>
      <c r="S38" s="111"/>
      <c r="T38" s="111"/>
      <c r="U38" s="111"/>
      <c r="V38" s="112"/>
      <c r="W38" s="168">
        <v>0.16186</v>
      </c>
      <c r="X38" s="169"/>
      <c r="Y38" s="169"/>
      <c r="Z38" s="169"/>
      <c r="AA38" s="170"/>
      <c r="AB38" s="171" t="s">
        <v>54</v>
      </c>
      <c r="AC38" s="169"/>
      <c r="AD38" s="169"/>
      <c r="AE38" s="169"/>
      <c r="AF38" s="170"/>
      <c r="AG38" s="171" t="s">
        <v>54</v>
      </c>
      <c r="AH38" s="169"/>
      <c r="AI38" s="169"/>
      <c r="AJ38" s="169"/>
      <c r="AK38" s="170"/>
      <c r="AL38" s="116" t="s">
        <v>54</v>
      </c>
      <c r="AM38" s="117"/>
      <c r="AN38" s="117"/>
      <c r="AO38" s="118"/>
    </row>
    <row r="39" spans="2:41" ht="19.5" customHeight="1">
      <c r="B39" s="116">
        <v>802</v>
      </c>
      <c r="C39" s="117"/>
      <c r="D39" s="117"/>
      <c r="E39" s="118"/>
      <c r="F39" s="110">
        <v>44.075</v>
      </c>
      <c r="G39" s="111"/>
      <c r="H39" s="111"/>
      <c r="I39" s="112"/>
      <c r="J39" s="110">
        <v>-0.825</v>
      </c>
      <c r="K39" s="111"/>
      <c r="L39" s="111"/>
      <c r="M39" s="112"/>
      <c r="N39" s="110">
        <v>0</v>
      </c>
      <c r="O39" s="111"/>
      <c r="P39" s="111"/>
      <c r="Q39" s="112"/>
      <c r="R39" s="110" t="s">
        <v>234</v>
      </c>
      <c r="S39" s="111"/>
      <c r="T39" s="111"/>
      <c r="U39" s="111"/>
      <c r="V39" s="112"/>
      <c r="W39" s="168">
        <v>0.22859</v>
      </c>
      <c r="X39" s="169"/>
      <c r="Y39" s="169"/>
      <c r="Z39" s="169"/>
      <c r="AA39" s="170"/>
      <c r="AB39" s="171" t="s">
        <v>54</v>
      </c>
      <c r="AC39" s="169"/>
      <c r="AD39" s="169"/>
      <c r="AE39" s="169"/>
      <c r="AF39" s="170"/>
      <c r="AG39" s="171" t="s">
        <v>54</v>
      </c>
      <c r="AH39" s="169"/>
      <c r="AI39" s="169"/>
      <c r="AJ39" s="169"/>
      <c r="AK39" s="170"/>
      <c r="AL39" s="116" t="s">
        <v>54</v>
      </c>
      <c r="AM39" s="117"/>
      <c r="AN39" s="117"/>
      <c r="AO39" s="118"/>
    </row>
    <row r="40" spans="2:41" ht="19.5" customHeight="1">
      <c r="B40" s="116">
        <v>902</v>
      </c>
      <c r="C40" s="117"/>
      <c r="D40" s="117"/>
      <c r="E40" s="118"/>
      <c r="F40" s="110">
        <v>50.281</v>
      </c>
      <c r="G40" s="111"/>
      <c r="H40" s="111"/>
      <c r="I40" s="112"/>
      <c r="J40" s="110">
        <v>-0.476</v>
      </c>
      <c r="K40" s="111"/>
      <c r="L40" s="111"/>
      <c r="M40" s="112"/>
      <c r="N40" s="110">
        <v>0</v>
      </c>
      <c r="O40" s="111"/>
      <c r="P40" s="111"/>
      <c r="Q40" s="112"/>
      <c r="R40" s="110" t="s">
        <v>235</v>
      </c>
      <c r="S40" s="111"/>
      <c r="T40" s="111"/>
      <c r="U40" s="111"/>
      <c r="V40" s="112"/>
      <c r="W40" s="168">
        <v>0.22859</v>
      </c>
      <c r="X40" s="169"/>
      <c r="Y40" s="169"/>
      <c r="Z40" s="169"/>
      <c r="AA40" s="170"/>
      <c r="AB40" s="171" t="s">
        <v>54</v>
      </c>
      <c r="AC40" s="169"/>
      <c r="AD40" s="169"/>
      <c r="AE40" s="169"/>
      <c r="AF40" s="170"/>
      <c r="AG40" s="171" t="s">
        <v>54</v>
      </c>
      <c r="AH40" s="169"/>
      <c r="AI40" s="169"/>
      <c r="AJ40" s="169"/>
      <c r="AK40" s="170"/>
      <c r="AL40" s="116" t="s">
        <v>54</v>
      </c>
      <c r="AM40" s="117"/>
      <c r="AN40" s="117"/>
      <c r="AO40" s="118"/>
    </row>
    <row r="41" spans="2:41" ht="19.5" customHeight="1">
      <c r="B41" s="116">
        <v>1002</v>
      </c>
      <c r="C41" s="117"/>
      <c r="D41" s="117"/>
      <c r="E41" s="118"/>
      <c r="F41" s="110">
        <v>56.491</v>
      </c>
      <c r="G41" s="111"/>
      <c r="H41" s="111"/>
      <c r="I41" s="112"/>
      <c r="J41" s="110">
        <v>-0.204</v>
      </c>
      <c r="K41" s="111"/>
      <c r="L41" s="111"/>
      <c r="M41" s="112"/>
      <c r="N41" s="110">
        <v>0</v>
      </c>
      <c r="O41" s="111"/>
      <c r="P41" s="111"/>
      <c r="Q41" s="112"/>
      <c r="R41" s="110" t="s">
        <v>236</v>
      </c>
      <c r="S41" s="111"/>
      <c r="T41" s="111"/>
      <c r="U41" s="111"/>
      <c r="V41" s="112"/>
      <c r="W41" s="168">
        <v>0.16186</v>
      </c>
      <c r="X41" s="169"/>
      <c r="Y41" s="169"/>
      <c r="Z41" s="169"/>
      <c r="AA41" s="170"/>
      <c r="AB41" s="171" t="s">
        <v>54</v>
      </c>
      <c r="AC41" s="169"/>
      <c r="AD41" s="169"/>
      <c r="AE41" s="169"/>
      <c r="AF41" s="170"/>
      <c r="AG41" s="171" t="s">
        <v>54</v>
      </c>
      <c r="AH41" s="169"/>
      <c r="AI41" s="169"/>
      <c r="AJ41" s="169"/>
      <c r="AK41" s="170"/>
      <c r="AL41" s="116" t="s">
        <v>54</v>
      </c>
      <c r="AM41" s="117"/>
      <c r="AN41" s="117"/>
      <c r="AO41" s="118"/>
    </row>
    <row r="42" spans="2:41" ht="19.5" customHeight="1">
      <c r="B42" s="116">
        <v>1102</v>
      </c>
      <c r="C42" s="117"/>
      <c r="D42" s="117"/>
      <c r="E42" s="118"/>
      <c r="F42" s="110">
        <v>62.703</v>
      </c>
      <c r="G42" s="111"/>
      <c r="H42" s="111"/>
      <c r="I42" s="112"/>
      <c r="J42" s="110">
        <v>-0.01</v>
      </c>
      <c r="K42" s="111"/>
      <c r="L42" s="111"/>
      <c r="M42" s="112"/>
      <c r="N42" s="110">
        <v>0</v>
      </c>
      <c r="O42" s="111"/>
      <c r="P42" s="111"/>
      <c r="Q42" s="112"/>
      <c r="R42" s="110" t="s">
        <v>237</v>
      </c>
      <c r="S42" s="111"/>
      <c r="T42" s="111"/>
      <c r="U42" s="111"/>
      <c r="V42" s="112"/>
      <c r="W42" s="168">
        <v>0.1285</v>
      </c>
      <c r="X42" s="169"/>
      <c r="Y42" s="169"/>
      <c r="Z42" s="169"/>
      <c r="AA42" s="170"/>
      <c r="AB42" s="171" t="s">
        <v>54</v>
      </c>
      <c r="AC42" s="169"/>
      <c r="AD42" s="169"/>
      <c r="AE42" s="169"/>
      <c r="AF42" s="170"/>
      <c r="AG42" s="171" t="s">
        <v>54</v>
      </c>
      <c r="AH42" s="169"/>
      <c r="AI42" s="169"/>
      <c r="AJ42" s="169"/>
      <c r="AK42" s="170"/>
      <c r="AL42" s="116" t="s">
        <v>54</v>
      </c>
      <c r="AM42" s="117"/>
      <c r="AN42" s="117"/>
      <c r="AO42" s="118"/>
    </row>
    <row r="43" spans="2:41" ht="19.5" customHeight="1">
      <c r="B43" s="116">
        <v>1202</v>
      </c>
      <c r="C43" s="117"/>
      <c r="D43" s="117"/>
      <c r="E43" s="118"/>
      <c r="F43" s="110">
        <v>68.918</v>
      </c>
      <c r="G43" s="111"/>
      <c r="H43" s="111"/>
      <c r="I43" s="112"/>
      <c r="J43" s="110">
        <v>0.107</v>
      </c>
      <c r="K43" s="111"/>
      <c r="L43" s="111"/>
      <c r="M43" s="112"/>
      <c r="N43" s="110">
        <v>0</v>
      </c>
      <c r="O43" s="111"/>
      <c r="P43" s="111"/>
      <c r="Q43" s="112"/>
      <c r="R43" s="110" t="s">
        <v>238</v>
      </c>
      <c r="S43" s="111"/>
      <c r="T43" s="111"/>
      <c r="U43" s="111"/>
      <c r="V43" s="112"/>
      <c r="W43" s="168">
        <v>0.16186</v>
      </c>
      <c r="X43" s="169"/>
      <c r="Y43" s="169"/>
      <c r="Z43" s="169"/>
      <c r="AA43" s="170"/>
      <c r="AB43" s="171" t="s">
        <v>54</v>
      </c>
      <c r="AC43" s="169"/>
      <c r="AD43" s="169"/>
      <c r="AE43" s="169"/>
      <c r="AF43" s="170"/>
      <c r="AG43" s="171" t="s">
        <v>54</v>
      </c>
      <c r="AH43" s="169"/>
      <c r="AI43" s="169"/>
      <c r="AJ43" s="169"/>
      <c r="AK43" s="170"/>
      <c r="AL43" s="116" t="s">
        <v>54</v>
      </c>
      <c r="AM43" s="117"/>
      <c r="AN43" s="117"/>
      <c r="AO43" s="118"/>
    </row>
    <row r="44" spans="2:41" ht="19.5" customHeight="1">
      <c r="B44" s="116">
        <v>1302</v>
      </c>
      <c r="C44" s="117"/>
      <c r="D44" s="117"/>
      <c r="E44" s="118"/>
      <c r="F44" s="110">
        <v>75.133</v>
      </c>
      <c r="G44" s="111"/>
      <c r="H44" s="111"/>
      <c r="I44" s="112"/>
      <c r="J44" s="110">
        <v>0.146</v>
      </c>
      <c r="K44" s="111"/>
      <c r="L44" s="111"/>
      <c r="M44" s="112"/>
      <c r="N44" s="110">
        <v>0</v>
      </c>
      <c r="O44" s="111"/>
      <c r="P44" s="111"/>
      <c r="Q44" s="112"/>
      <c r="R44" s="110" t="s">
        <v>239</v>
      </c>
      <c r="S44" s="111"/>
      <c r="T44" s="111"/>
      <c r="U44" s="111"/>
      <c r="V44" s="112"/>
      <c r="W44" s="168">
        <v>0.16186</v>
      </c>
      <c r="X44" s="169"/>
      <c r="Y44" s="169"/>
      <c r="Z44" s="169"/>
      <c r="AA44" s="170"/>
      <c r="AB44" s="171" t="s">
        <v>54</v>
      </c>
      <c r="AC44" s="169"/>
      <c r="AD44" s="169"/>
      <c r="AE44" s="169"/>
      <c r="AF44" s="170"/>
      <c r="AG44" s="171" t="s">
        <v>54</v>
      </c>
      <c r="AH44" s="169"/>
      <c r="AI44" s="169"/>
      <c r="AJ44" s="169"/>
      <c r="AK44" s="170"/>
      <c r="AL44" s="116" t="s">
        <v>54</v>
      </c>
      <c r="AM44" s="117"/>
      <c r="AN44" s="117"/>
      <c r="AO44" s="118"/>
    </row>
    <row r="45" spans="2:41" ht="19.5" customHeight="1">
      <c r="B45" s="116">
        <v>1402</v>
      </c>
      <c r="C45" s="117"/>
      <c r="D45" s="117"/>
      <c r="E45" s="118"/>
      <c r="F45" s="110">
        <v>81.349</v>
      </c>
      <c r="G45" s="111"/>
      <c r="H45" s="111"/>
      <c r="I45" s="112"/>
      <c r="J45" s="110">
        <v>0.107</v>
      </c>
      <c r="K45" s="111"/>
      <c r="L45" s="111"/>
      <c r="M45" s="112"/>
      <c r="N45" s="110">
        <v>0</v>
      </c>
      <c r="O45" s="111"/>
      <c r="P45" s="111"/>
      <c r="Q45" s="112"/>
      <c r="R45" s="110" t="s">
        <v>240</v>
      </c>
      <c r="S45" s="111"/>
      <c r="T45" s="111"/>
      <c r="U45" s="111"/>
      <c r="V45" s="112"/>
      <c r="W45" s="168">
        <v>0.1285</v>
      </c>
      <c r="X45" s="169"/>
      <c r="Y45" s="169"/>
      <c r="Z45" s="169"/>
      <c r="AA45" s="170"/>
      <c r="AB45" s="171" t="s">
        <v>54</v>
      </c>
      <c r="AC45" s="169"/>
      <c r="AD45" s="169"/>
      <c r="AE45" s="169"/>
      <c r="AF45" s="170"/>
      <c r="AG45" s="171" t="s">
        <v>54</v>
      </c>
      <c r="AH45" s="169"/>
      <c r="AI45" s="169"/>
      <c r="AJ45" s="169"/>
      <c r="AK45" s="170"/>
      <c r="AL45" s="116" t="s">
        <v>54</v>
      </c>
      <c r="AM45" s="117"/>
      <c r="AN45" s="117"/>
      <c r="AO45" s="118"/>
    </row>
    <row r="46" spans="2:41" ht="19.5" customHeight="1">
      <c r="B46" s="116">
        <v>1502</v>
      </c>
      <c r="C46" s="117"/>
      <c r="D46" s="117"/>
      <c r="E46" s="118"/>
      <c r="F46" s="110">
        <v>87.563</v>
      </c>
      <c r="G46" s="111"/>
      <c r="H46" s="111"/>
      <c r="I46" s="112"/>
      <c r="J46" s="110">
        <v>-0.01</v>
      </c>
      <c r="K46" s="111"/>
      <c r="L46" s="111"/>
      <c r="M46" s="112"/>
      <c r="N46" s="110">
        <v>0</v>
      </c>
      <c r="O46" s="111"/>
      <c r="P46" s="111"/>
      <c r="Q46" s="112"/>
      <c r="R46" s="110" t="s">
        <v>241</v>
      </c>
      <c r="S46" s="111"/>
      <c r="T46" s="111"/>
      <c r="U46" s="111"/>
      <c r="V46" s="112"/>
      <c r="W46" s="168">
        <v>0.16186</v>
      </c>
      <c r="X46" s="169"/>
      <c r="Y46" s="169"/>
      <c r="Z46" s="169"/>
      <c r="AA46" s="170"/>
      <c r="AB46" s="171" t="s">
        <v>54</v>
      </c>
      <c r="AC46" s="169"/>
      <c r="AD46" s="169"/>
      <c r="AE46" s="169"/>
      <c r="AF46" s="170"/>
      <c r="AG46" s="171" t="s">
        <v>54</v>
      </c>
      <c r="AH46" s="169"/>
      <c r="AI46" s="169"/>
      <c r="AJ46" s="169"/>
      <c r="AK46" s="170"/>
      <c r="AL46" s="116" t="s">
        <v>54</v>
      </c>
      <c r="AM46" s="117"/>
      <c r="AN46" s="117"/>
      <c r="AO46" s="118"/>
    </row>
    <row r="47" spans="2:41" ht="19.5" customHeight="1">
      <c r="B47" s="116">
        <v>1602</v>
      </c>
      <c r="C47" s="117"/>
      <c r="D47" s="117"/>
      <c r="E47" s="118"/>
      <c r="F47" s="110">
        <v>93.776</v>
      </c>
      <c r="G47" s="111"/>
      <c r="H47" s="111"/>
      <c r="I47" s="112"/>
      <c r="J47" s="110">
        <v>-0.204</v>
      </c>
      <c r="K47" s="111"/>
      <c r="L47" s="111"/>
      <c r="M47" s="112"/>
      <c r="N47" s="110">
        <v>0</v>
      </c>
      <c r="O47" s="111"/>
      <c r="P47" s="111"/>
      <c r="Q47" s="112"/>
      <c r="R47" s="110" t="s">
        <v>242</v>
      </c>
      <c r="S47" s="111"/>
      <c r="T47" s="111"/>
      <c r="U47" s="111"/>
      <c r="V47" s="112"/>
      <c r="W47" s="168">
        <v>0.22859</v>
      </c>
      <c r="X47" s="169"/>
      <c r="Y47" s="169"/>
      <c r="Z47" s="169"/>
      <c r="AA47" s="170"/>
      <c r="AB47" s="171" t="s">
        <v>54</v>
      </c>
      <c r="AC47" s="169"/>
      <c r="AD47" s="169"/>
      <c r="AE47" s="169"/>
      <c r="AF47" s="170"/>
      <c r="AG47" s="171" t="s">
        <v>54</v>
      </c>
      <c r="AH47" s="169"/>
      <c r="AI47" s="169"/>
      <c r="AJ47" s="169"/>
      <c r="AK47" s="170"/>
      <c r="AL47" s="116" t="s">
        <v>54</v>
      </c>
      <c r="AM47" s="117"/>
      <c r="AN47" s="117"/>
      <c r="AO47" s="118"/>
    </row>
    <row r="48" spans="2:41" ht="19.5" customHeight="1">
      <c r="B48" s="116">
        <v>1702</v>
      </c>
      <c r="C48" s="117"/>
      <c r="D48" s="117"/>
      <c r="E48" s="118"/>
      <c r="F48" s="110">
        <v>99.985</v>
      </c>
      <c r="G48" s="111"/>
      <c r="H48" s="111"/>
      <c r="I48" s="112"/>
      <c r="J48" s="110">
        <v>-0.476</v>
      </c>
      <c r="K48" s="111"/>
      <c r="L48" s="111"/>
      <c r="M48" s="112"/>
      <c r="N48" s="110">
        <v>0</v>
      </c>
      <c r="O48" s="111"/>
      <c r="P48" s="111"/>
      <c r="Q48" s="112"/>
      <c r="R48" s="110" t="s">
        <v>243</v>
      </c>
      <c r="S48" s="111"/>
      <c r="T48" s="111"/>
      <c r="U48" s="111"/>
      <c r="V48" s="112"/>
      <c r="W48" s="168">
        <v>0.22859</v>
      </c>
      <c r="X48" s="169"/>
      <c r="Y48" s="169"/>
      <c r="Z48" s="169"/>
      <c r="AA48" s="170"/>
      <c r="AB48" s="171" t="s">
        <v>54</v>
      </c>
      <c r="AC48" s="169"/>
      <c r="AD48" s="169"/>
      <c r="AE48" s="169"/>
      <c r="AF48" s="170"/>
      <c r="AG48" s="171" t="s">
        <v>54</v>
      </c>
      <c r="AH48" s="169"/>
      <c r="AI48" s="169"/>
      <c r="AJ48" s="169"/>
      <c r="AK48" s="170"/>
      <c r="AL48" s="116" t="s">
        <v>54</v>
      </c>
      <c r="AM48" s="117"/>
      <c r="AN48" s="117"/>
      <c r="AO48" s="118"/>
    </row>
    <row r="49" spans="2:41" ht="19.5" customHeight="1">
      <c r="B49" s="116">
        <v>1802</v>
      </c>
      <c r="C49" s="117"/>
      <c r="D49" s="117"/>
      <c r="E49" s="118"/>
      <c r="F49" s="110">
        <v>106.191</v>
      </c>
      <c r="G49" s="111"/>
      <c r="H49" s="111"/>
      <c r="I49" s="112"/>
      <c r="J49" s="110">
        <v>-0.825</v>
      </c>
      <c r="K49" s="111"/>
      <c r="L49" s="111"/>
      <c r="M49" s="112"/>
      <c r="N49" s="110">
        <v>0</v>
      </c>
      <c r="O49" s="111"/>
      <c r="P49" s="111"/>
      <c r="Q49" s="112"/>
      <c r="R49" s="110" t="s">
        <v>244</v>
      </c>
      <c r="S49" s="111"/>
      <c r="T49" s="111"/>
      <c r="U49" s="111"/>
      <c r="V49" s="112"/>
      <c r="W49" s="168">
        <v>0.16186</v>
      </c>
      <c r="X49" s="169"/>
      <c r="Y49" s="169"/>
      <c r="Z49" s="169"/>
      <c r="AA49" s="170"/>
      <c r="AB49" s="171" t="s">
        <v>54</v>
      </c>
      <c r="AC49" s="169"/>
      <c r="AD49" s="169"/>
      <c r="AE49" s="169"/>
      <c r="AF49" s="170"/>
      <c r="AG49" s="171" t="s">
        <v>54</v>
      </c>
      <c r="AH49" s="169"/>
      <c r="AI49" s="169"/>
      <c r="AJ49" s="169"/>
      <c r="AK49" s="170"/>
      <c r="AL49" s="116" t="s">
        <v>54</v>
      </c>
      <c r="AM49" s="117"/>
      <c r="AN49" s="117"/>
      <c r="AO49" s="118"/>
    </row>
    <row r="50" spans="2:41" ht="19.5" customHeight="1">
      <c r="B50" s="116">
        <v>1902</v>
      </c>
      <c r="C50" s="117"/>
      <c r="D50" s="117"/>
      <c r="E50" s="118"/>
      <c r="F50" s="110">
        <v>112.392</v>
      </c>
      <c r="G50" s="111"/>
      <c r="H50" s="111"/>
      <c r="I50" s="112"/>
      <c r="J50" s="110">
        <v>-1.252</v>
      </c>
      <c r="K50" s="111"/>
      <c r="L50" s="111"/>
      <c r="M50" s="112"/>
      <c r="N50" s="110">
        <v>0</v>
      </c>
      <c r="O50" s="111"/>
      <c r="P50" s="111"/>
      <c r="Q50" s="112"/>
      <c r="R50" s="110" t="s">
        <v>245</v>
      </c>
      <c r="S50" s="111"/>
      <c r="T50" s="111"/>
      <c r="U50" s="111"/>
      <c r="V50" s="112"/>
      <c r="W50" s="168">
        <v>0.19522</v>
      </c>
      <c r="X50" s="169"/>
      <c r="Y50" s="169"/>
      <c r="Z50" s="169"/>
      <c r="AA50" s="170"/>
      <c r="AB50" s="171" t="s">
        <v>54</v>
      </c>
      <c r="AC50" s="169"/>
      <c r="AD50" s="169"/>
      <c r="AE50" s="169"/>
      <c r="AF50" s="170"/>
      <c r="AG50" s="171" t="s">
        <v>54</v>
      </c>
      <c r="AH50" s="169"/>
      <c r="AI50" s="169"/>
      <c r="AJ50" s="169"/>
      <c r="AK50" s="170"/>
      <c r="AL50" s="116" t="s">
        <v>54</v>
      </c>
      <c r="AM50" s="117"/>
      <c r="AN50" s="117"/>
      <c r="AO50" s="118"/>
    </row>
    <row r="51" spans="2:41" ht="19.5" customHeight="1">
      <c r="B51" s="116">
        <v>2002</v>
      </c>
      <c r="C51" s="117"/>
      <c r="D51" s="117"/>
      <c r="E51" s="118"/>
      <c r="F51" s="110">
        <v>118.587</v>
      </c>
      <c r="G51" s="111"/>
      <c r="H51" s="111"/>
      <c r="I51" s="112"/>
      <c r="J51" s="110">
        <v>-1.756</v>
      </c>
      <c r="K51" s="111"/>
      <c r="L51" s="111"/>
      <c r="M51" s="112"/>
      <c r="N51" s="110">
        <v>0</v>
      </c>
      <c r="O51" s="111"/>
      <c r="P51" s="111"/>
      <c r="Q51" s="112"/>
      <c r="R51" s="110" t="s">
        <v>246</v>
      </c>
      <c r="S51" s="111"/>
      <c r="T51" s="111"/>
      <c r="U51" s="111"/>
      <c r="V51" s="112"/>
      <c r="W51" s="168">
        <v>0.19522</v>
      </c>
      <c r="X51" s="169"/>
      <c r="Y51" s="169"/>
      <c r="Z51" s="169"/>
      <c r="AA51" s="170"/>
      <c r="AB51" s="171" t="s">
        <v>54</v>
      </c>
      <c r="AC51" s="169"/>
      <c r="AD51" s="169"/>
      <c r="AE51" s="169"/>
      <c r="AF51" s="170"/>
      <c r="AG51" s="171" t="s">
        <v>54</v>
      </c>
      <c r="AH51" s="169"/>
      <c r="AI51" s="169"/>
      <c r="AJ51" s="169"/>
      <c r="AK51" s="170"/>
      <c r="AL51" s="116" t="s">
        <v>54</v>
      </c>
      <c r="AM51" s="117"/>
      <c r="AN51" s="117"/>
      <c r="AO51" s="118"/>
    </row>
    <row r="52" spans="2:41" ht="19.5" customHeight="1">
      <c r="B52" s="116">
        <v>2102</v>
      </c>
      <c r="C52" s="117"/>
      <c r="D52" s="117"/>
      <c r="E52" s="118"/>
      <c r="F52" s="110">
        <v>124.775</v>
      </c>
      <c r="G52" s="111"/>
      <c r="H52" s="111"/>
      <c r="I52" s="112"/>
      <c r="J52" s="110">
        <v>-2.338</v>
      </c>
      <c r="K52" s="111"/>
      <c r="L52" s="111"/>
      <c r="M52" s="112"/>
      <c r="N52" s="110">
        <v>0</v>
      </c>
      <c r="O52" s="111"/>
      <c r="P52" s="111"/>
      <c r="Q52" s="112"/>
      <c r="R52" s="110" t="s">
        <v>247</v>
      </c>
      <c r="S52" s="111"/>
      <c r="T52" s="111"/>
      <c r="U52" s="111"/>
      <c r="V52" s="112"/>
      <c r="W52" s="168">
        <v>0.22859</v>
      </c>
      <c r="X52" s="169"/>
      <c r="Y52" s="169"/>
      <c r="Z52" s="169"/>
      <c r="AA52" s="170"/>
      <c r="AB52" s="171" t="s">
        <v>54</v>
      </c>
      <c r="AC52" s="169"/>
      <c r="AD52" s="169"/>
      <c r="AE52" s="169"/>
      <c r="AF52" s="170"/>
      <c r="AG52" s="171" t="s">
        <v>54</v>
      </c>
      <c r="AH52" s="169"/>
      <c r="AI52" s="169"/>
      <c r="AJ52" s="169"/>
      <c r="AK52" s="170"/>
      <c r="AL52" s="116" t="s">
        <v>54</v>
      </c>
      <c r="AM52" s="117"/>
      <c r="AN52" s="117"/>
      <c r="AO52" s="118"/>
    </row>
    <row r="53" spans="2:41" ht="19.5" customHeight="1">
      <c r="B53" s="116">
        <v>2202</v>
      </c>
      <c r="C53" s="117"/>
      <c r="D53" s="117"/>
      <c r="E53" s="118"/>
      <c r="F53" s="110">
        <v>130.956</v>
      </c>
      <c r="G53" s="111"/>
      <c r="H53" s="111"/>
      <c r="I53" s="112"/>
      <c r="J53" s="110">
        <v>-2.998</v>
      </c>
      <c r="K53" s="111"/>
      <c r="L53" s="111"/>
      <c r="M53" s="112"/>
      <c r="N53" s="110">
        <v>0</v>
      </c>
      <c r="O53" s="111"/>
      <c r="P53" s="111"/>
      <c r="Q53" s="112"/>
      <c r="R53" s="110" t="s">
        <v>248</v>
      </c>
      <c r="S53" s="111"/>
      <c r="T53" s="111"/>
      <c r="U53" s="111"/>
      <c r="V53" s="112"/>
      <c r="W53" s="168">
        <v>0.19522</v>
      </c>
      <c r="X53" s="169"/>
      <c r="Y53" s="169"/>
      <c r="Z53" s="169"/>
      <c r="AA53" s="170"/>
      <c r="AB53" s="171" t="s">
        <v>54</v>
      </c>
      <c r="AC53" s="169"/>
      <c r="AD53" s="169"/>
      <c r="AE53" s="169"/>
      <c r="AF53" s="170"/>
      <c r="AG53" s="171" t="s">
        <v>54</v>
      </c>
      <c r="AH53" s="169"/>
      <c r="AI53" s="169"/>
      <c r="AJ53" s="169"/>
      <c r="AK53" s="170"/>
      <c r="AL53" s="116" t="s">
        <v>54</v>
      </c>
      <c r="AM53" s="117"/>
      <c r="AN53" s="117"/>
      <c r="AO53" s="118"/>
    </row>
    <row r="54" spans="2:41" ht="19.5" customHeight="1">
      <c r="B54" s="116">
        <v>2302</v>
      </c>
      <c r="C54" s="117"/>
      <c r="D54" s="117"/>
      <c r="E54" s="118"/>
      <c r="F54" s="110">
        <v>137.128</v>
      </c>
      <c r="G54" s="111"/>
      <c r="H54" s="111"/>
      <c r="I54" s="112"/>
      <c r="J54" s="110">
        <v>-3.734</v>
      </c>
      <c r="K54" s="111"/>
      <c r="L54" s="111"/>
      <c r="M54" s="112"/>
      <c r="N54" s="110">
        <v>0</v>
      </c>
      <c r="O54" s="111"/>
      <c r="P54" s="111"/>
      <c r="Q54" s="112"/>
      <c r="R54" s="110" t="s">
        <v>249</v>
      </c>
      <c r="S54" s="111"/>
      <c r="T54" s="111"/>
      <c r="U54" s="111"/>
      <c r="V54" s="112"/>
      <c r="W54" s="168">
        <v>0.19522</v>
      </c>
      <c r="X54" s="169"/>
      <c r="Y54" s="169"/>
      <c r="Z54" s="169"/>
      <c r="AA54" s="170"/>
      <c r="AB54" s="171" t="s">
        <v>54</v>
      </c>
      <c r="AC54" s="169"/>
      <c r="AD54" s="169"/>
      <c r="AE54" s="169"/>
      <c r="AF54" s="170"/>
      <c r="AG54" s="171" t="s">
        <v>54</v>
      </c>
      <c r="AH54" s="169"/>
      <c r="AI54" s="169"/>
      <c r="AJ54" s="169"/>
      <c r="AK54" s="170"/>
      <c r="AL54" s="116" t="s">
        <v>54</v>
      </c>
      <c r="AM54" s="117"/>
      <c r="AN54" s="117"/>
      <c r="AO54" s="118"/>
    </row>
    <row r="55" spans="2:41" ht="19.5" customHeight="1">
      <c r="B55" s="116">
        <v>2402</v>
      </c>
      <c r="C55" s="117"/>
      <c r="D55" s="117"/>
      <c r="E55" s="118"/>
      <c r="F55" s="110">
        <v>143.29</v>
      </c>
      <c r="G55" s="111"/>
      <c r="H55" s="111"/>
      <c r="I55" s="112"/>
      <c r="J55" s="110">
        <v>-4.547</v>
      </c>
      <c r="K55" s="111"/>
      <c r="L55" s="111"/>
      <c r="M55" s="112"/>
      <c r="N55" s="110">
        <v>0</v>
      </c>
      <c r="O55" s="111"/>
      <c r="P55" s="111"/>
      <c r="Q55" s="112"/>
      <c r="R55" s="110" t="s">
        <v>250</v>
      </c>
      <c r="S55" s="111"/>
      <c r="T55" s="111"/>
      <c r="U55" s="111"/>
      <c r="V55" s="112"/>
      <c r="W55" s="168">
        <v>0.1285</v>
      </c>
      <c r="X55" s="169"/>
      <c r="Y55" s="169"/>
      <c r="Z55" s="169"/>
      <c r="AA55" s="170"/>
      <c r="AB55" s="171" t="s">
        <v>54</v>
      </c>
      <c r="AC55" s="169"/>
      <c r="AD55" s="169"/>
      <c r="AE55" s="169"/>
      <c r="AF55" s="170"/>
      <c r="AG55" s="171" t="s">
        <v>54</v>
      </c>
      <c r="AH55" s="169"/>
      <c r="AI55" s="169"/>
      <c r="AJ55" s="169"/>
      <c r="AK55" s="170"/>
      <c r="AL55" s="116" t="s">
        <v>54</v>
      </c>
      <c r="AM55" s="117"/>
      <c r="AN55" s="117"/>
      <c r="AO55" s="118"/>
    </row>
  </sheetData>
  <mergeCells count="459">
    <mergeCell ref="B4:E4"/>
    <mergeCell ref="F4:I4"/>
    <mergeCell ref="J4:M4"/>
    <mergeCell ref="N4:Q4"/>
    <mergeCell ref="R4:V4"/>
    <mergeCell ref="W4:AA4"/>
    <mergeCell ref="AB4:AF4"/>
    <mergeCell ref="AG4:AK4"/>
    <mergeCell ref="AL4:AO4"/>
    <mergeCell ref="B5:E5"/>
    <mergeCell ref="F5:I5"/>
    <mergeCell ref="J5:M5"/>
    <mergeCell ref="N5:Q5"/>
    <mergeCell ref="R5:V5"/>
    <mergeCell ref="W5:AA5"/>
    <mergeCell ref="AB5:AF5"/>
    <mergeCell ref="AG5:AK5"/>
    <mergeCell ref="AL5:AO5"/>
    <mergeCell ref="B6:E6"/>
    <mergeCell ref="F6:I6"/>
    <mergeCell ref="J6:M6"/>
    <mergeCell ref="N6:Q6"/>
    <mergeCell ref="R6:V6"/>
    <mergeCell ref="W6:AA6"/>
    <mergeCell ref="AB6:AF6"/>
    <mergeCell ref="AG6:AK6"/>
    <mergeCell ref="AL6:AO6"/>
    <mergeCell ref="B7:E7"/>
    <mergeCell ref="F7:I7"/>
    <mergeCell ref="J7:M7"/>
    <mergeCell ref="N7:Q7"/>
    <mergeCell ref="R7:V7"/>
    <mergeCell ref="W7:AA7"/>
    <mergeCell ref="AB7:AF7"/>
    <mergeCell ref="AG7:AK7"/>
    <mergeCell ref="AL7:AO7"/>
    <mergeCell ref="B8:E8"/>
    <mergeCell ref="F8:I8"/>
    <mergeCell ref="J8:M8"/>
    <mergeCell ref="N8:Q8"/>
    <mergeCell ref="R8:V8"/>
    <mergeCell ref="W8:AA8"/>
    <mergeCell ref="AB8:AF8"/>
    <mergeCell ref="AG8:AK8"/>
    <mergeCell ref="AL8:AO8"/>
    <mergeCell ref="B9:E9"/>
    <mergeCell ref="F9:I9"/>
    <mergeCell ref="J9:M9"/>
    <mergeCell ref="N9:Q9"/>
    <mergeCell ref="R9:V9"/>
    <mergeCell ref="W9:AA9"/>
    <mergeCell ref="AB9:AF9"/>
    <mergeCell ref="AG9:AK9"/>
    <mergeCell ref="AL9:AO9"/>
    <mergeCell ref="B10:E10"/>
    <mergeCell ref="F10:I10"/>
    <mergeCell ref="J10:M10"/>
    <mergeCell ref="N10:Q10"/>
    <mergeCell ref="R10:V10"/>
    <mergeCell ref="W10:AA10"/>
    <mergeCell ref="AB10:AF10"/>
    <mergeCell ref="AG10:AK10"/>
    <mergeCell ref="AL10:AO10"/>
    <mergeCell ref="B11:E11"/>
    <mergeCell ref="F11:I11"/>
    <mergeCell ref="J11:M11"/>
    <mergeCell ref="N11:Q11"/>
    <mergeCell ref="R11:V11"/>
    <mergeCell ref="W11:AA11"/>
    <mergeCell ref="AB11:AF11"/>
    <mergeCell ref="AG11:AK11"/>
    <mergeCell ref="AL11:AO11"/>
    <mergeCell ref="B12:E12"/>
    <mergeCell ref="F12:I12"/>
    <mergeCell ref="J12:M12"/>
    <mergeCell ref="N12:Q12"/>
    <mergeCell ref="R12:V12"/>
    <mergeCell ref="W12:AA12"/>
    <mergeCell ref="AB12:AF12"/>
    <mergeCell ref="AG12:AK12"/>
    <mergeCell ref="AL12:AO12"/>
    <mergeCell ref="B13:E13"/>
    <mergeCell ref="F13:I13"/>
    <mergeCell ref="J13:M13"/>
    <mergeCell ref="N13:Q13"/>
    <mergeCell ref="R13:V13"/>
    <mergeCell ref="W13:AA13"/>
    <mergeCell ref="AB13:AF13"/>
    <mergeCell ref="AG13:AK13"/>
    <mergeCell ref="AL13:AO13"/>
    <mergeCell ref="B14:E14"/>
    <mergeCell ref="F14:I14"/>
    <mergeCell ref="J14:M14"/>
    <mergeCell ref="N14:Q14"/>
    <mergeCell ref="R14:V14"/>
    <mergeCell ref="W14:AA14"/>
    <mergeCell ref="AB14:AF14"/>
    <mergeCell ref="AG14:AK14"/>
    <mergeCell ref="AL14:AO14"/>
    <mergeCell ref="B15:E15"/>
    <mergeCell ref="F15:I15"/>
    <mergeCell ref="J15:M15"/>
    <mergeCell ref="N15:Q15"/>
    <mergeCell ref="R15:V15"/>
    <mergeCell ref="W15:AA15"/>
    <mergeCell ref="AB15:AF15"/>
    <mergeCell ref="AG15:AK15"/>
    <mergeCell ref="AL15:AO15"/>
    <mergeCell ref="B16:E16"/>
    <mergeCell ref="F16:I16"/>
    <mergeCell ref="J16:M16"/>
    <mergeCell ref="N16:Q16"/>
    <mergeCell ref="R16:V16"/>
    <mergeCell ref="W16:AA16"/>
    <mergeCell ref="AB16:AF16"/>
    <mergeCell ref="AG16:AK16"/>
    <mergeCell ref="AL16:AO16"/>
    <mergeCell ref="B17:E17"/>
    <mergeCell ref="F17:I17"/>
    <mergeCell ref="J17:M17"/>
    <mergeCell ref="N17:Q17"/>
    <mergeCell ref="R17:V17"/>
    <mergeCell ref="W17:AA17"/>
    <mergeCell ref="AB17:AF17"/>
    <mergeCell ref="AG17:AK17"/>
    <mergeCell ref="AL17:AO17"/>
    <mergeCell ref="B18:E18"/>
    <mergeCell ref="F18:I18"/>
    <mergeCell ref="J18:M18"/>
    <mergeCell ref="N18:Q18"/>
    <mergeCell ref="R18:V18"/>
    <mergeCell ref="W18:AA18"/>
    <mergeCell ref="AB18:AF18"/>
    <mergeCell ref="AG18:AK18"/>
    <mergeCell ref="AL18:AO18"/>
    <mergeCell ref="B19:E19"/>
    <mergeCell ref="F19:I19"/>
    <mergeCell ref="J19:M19"/>
    <mergeCell ref="N19:Q19"/>
    <mergeCell ref="R19:V19"/>
    <mergeCell ref="W19:AA19"/>
    <mergeCell ref="AB19:AF19"/>
    <mergeCell ref="AG19:AK19"/>
    <mergeCell ref="AL19:AO19"/>
    <mergeCell ref="B20:E20"/>
    <mergeCell ref="F20:I20"/>
    <mergeCell ref="J20:M20"/>
    <mergeCell ref="N20:Q20"/>
    <mergeCell ref="R20:V20"/>
    <mergeCell ref="W20:AA20"/>
    <mergeCell ref="AB20:AF20"/>
    <mergeCell ref="AG20:AK20"/>
    <mergeCell ref="AL20:AO20"/>
    <mergeCell ref="B21:E21"/>
    <mergeCell ref="F21:I21"/>
    <mergeCell ref="J21:M21"/>
    <mergeCell ref="N21:Q21"/>
    <mergeCell ref="R21:V21"/>
    <mergeCell ref="W21:AA21"/>
    <mergeCell ref="AB21:AF21"/>
    <mergeCell ref="AG21:AK21"/>
    <mergeCell ref="AL21:AO21"/>
    <mergeCell ref="B22:E22"/>
    <mergeCell ref="F22:I22"/>
    <mergeCell ref="J22:M22"/>
    <mergeCell ref="N22:Q22"/>
    <mergeCell ref="R22:V22"/>
    <mergeCell ref="W22:AA22"/>
    <mergeCell ref="AB22:AF22"/>
    <mergeCell ref="AG22:AK22"/>
    <mergeCell ref="AL22:AO22"/>
    <mergeCell ref="B23:E23"/>
    <mergeCell ref="F23:I23"/>
    <mergeCell ref="J23:M23"/>
    <mergeCell ref="N23:Q23"/>
    <mergeCell ref="R23:V23"/>
    <mergeCell ref="W23:AA23"/>
    <mergeCell ref="AB23:AF23"/>
    <mergeCell ref="AG23:AK23"/>
    <mergeCell ref="AL23:AO23"/>
    <mergeCell ref="B24:E24"/>
    <mergeCell ref="F24:I24"/>
    <mergeCell ref="J24:M24"/>
    <mergeCell ref="N24:Q24"/>
    <mergeCell ref="R24:V24"/>
    <mergeCell ref="W24:AA24"/>
    <mergeCell ref="AB24:AF24"/>
    <mergeCell ref="AG24:AK24"/>
    <mergeCell ref="AL24:AO24"/>
    <mergeCell ref="B25:E25"/>
    <mergeCell ref="F25:I25"/>
    <mergeCell ref="J25:M25"/>
    <mergeCell ref="N25:Q25"/>
    <mergeCell ref="R25:V25"/>
    <mergeCell ref="W25:AA25"/>
    <mergeCell ref="AB25:AF25"/>
    <mergeCell ref="AG25:AK25"/>
    <mergeCell ref="AL25:AO25"/>
    <mergeCell ref="B26:E26"/>
    <mergeCell ref="F26:I26"/>
    <mergeCell ref="J26:M26"/>
    <mergeCell ref="N26:Q26"/>
    <mergeCell ref="R26:V26"/>
    <mergeCell ref="W26:AA26"/>
    <mergeCell ref="AB26:AF26"/>
    <mergeCell ref="AG26:AK26"/>
    <mergeCell ref="AL26:AO26"/>
    <mergeCell ref="B27:E27"/>
    <mergeCell ref="F27:I27"/>
    <mergeCell ref="J27:M27"/>
    <mergeCell ref="N27:Q27"/>
    <mergeCell ref="R27:V27"/>
    <mergeCell ref="W27:AA27"/>
    <mergeCell ref="AB27:AF27"/>
    <mergeCell ref="AG27:AK27"/>
    <mergeCell ref="AL27:AO27"/>
    <mergeCell ref="B28:E28"/>
    <mergeCell ref="F28:I28"/>
    <mergeCell ref="J28:M28"/>
    <mergeCell ref="N28:Q28"/>
    <mergeCell ref="R28:V28"/>
    <mergeCell ref="W28:AA28"/>
    <mergeCell ref="AB28:AF28"/>
    <mergeCell ref="AG28:AK28"/>
    <mergeCell ref="AL28:AO28"/>
    <mergeCell ref="B29:E29"/>
    <mergeCell ref="F29:I29"/>
    <mergeCell ref="J29:M29"/>
    <mergeCell ref="N29:Q29"/>
    <mergeCell ref="R29:V29"/>
    <mergeCell ref="W29:AA29"/>
    <mergeCell ref="AB29:AF29"/>
    <mergeCell ref="AG29:AK29"/>
    <mergeCell ref="AL29:AO29"/>
    <mergeCell ref="B31:E31"/>
    <mergeCell ref="F31:I31"/>
    <mergeCell ref="J31:M31"/>
    <mergeCell ref="N31:Q31"/>
    <mergeCell ref="R31:V31"/>
    <mergeCell ref="W31:AA31"/>
    <mergeCell ref="AB31:AF31"/>
    <mergeCell ref="AG31:AK31"/>
    <mergeCell ref="AL31:AO31"/>
    <mergeCell ref="B32:E32"/>
    <mergeCell ref="F32:I32"/>
    <mergeCell ref="J32:M32"/>
    <mergeCell ref="N32:Q32"/>
    <mergeCell ref="R32:V32"/>
    <mergeCell ref="W32:AA32"/>
    <mergeCell ref="AB32:AF32"/>
    <mergeCell ref="AG32:AK32"/>
    <mergeCell ref="AL32:AO32"/>
    <mergeCell ref="B33:E33"/>
    <mergeCell ref="F33:I33"/>
    <mergeCell ref="J33:M33"/>
    <mergeCell ref="N33:Q33"/>
    <mergeCell ref="R33:V33"/>
    <mergeCell ref="W33:AA33"/>
    <mergeCell ref="AB33:AF33"/>
    <mergeCell ref="AG33:AK33"/>
    <mergeCell ref="AL33:AO33"/>
    <mergeCell ref="B34:E34"/>
    <mergeCell ref="F34:I34"/>
    <mergeCell ref="J34:M34"/>
    <mergeCell ref="N34:Q34"/>
    <mergeCell ref="R34:V34"/>
    <mergeCell ref="W34:AA34"/>
    <mergeCell ref="AB34:AF34"/>
    <mergeCell ref="AG34:AK34"/>
    <mergeCell ref="AL34:AO34"/>
    <mergeCell ref="B35:E35"/>
    <mergeCell ref="F35:I35"/>
    <mergeCell ref="J35:M35"/>
    <mergeCell ref="N35:Q35"/>
    <mergeCell ref="R35:V35"/>
    <mergeCell ref="W35:AA35"/>
    <mergeCell ref="AB35:AF35"/>
    <mergeCell ref="AG35:AK35"/>
    <mergeCell ref="AL35:AO35"/>
    <mergeCell ref="B36:E36"/>
    <mergeCell ref="F36:I36"/>
    <mergeCell ref="J36:M36"/>
    <mergeCell ref="N36:Q36"/>
    <mergeCell ref="R36:V36"/>
    <mergeCell ref="W36:AA36"/>
    <mergeCell ref="AB36:AF36"/>
    <mergeCell ref="AG36:AK36"/>
    <mergeCell ref="AL36:AO36"/>
    <mergeCell ref="B37:E37"/>
    <mergeCell ref="F37:I37"/>
    <mergeCell ref="J37:M37"/>
    <mergeCell ref="N37:Q37"/>
    <mergeCell ref="R37:V37"/>
    <mergeCell ref="W37:AA37"/>
    <mergeCell ref="AB37:AF37"/>
    <mergeCell ref="AG37:AK37"/>
    <mergeCell ref="AL37:AO37"/>
    <mergeCell ref="B38:E38"/>
    <mergeCell ref="F38:I38"/>
    <mergeCell ref="J38:M38"/>
    <mergeCell ref="N38:Q38"/>
    <mergeCell ref="R38:V38"/>
    <mergeCell ref="W38:AA38"/>
    <mergeCell ref="AB38:AF38"/>
    <mergeCell ref="AG38:AK38"/>
    <mergeCell ref="AL38:AO38"/>
    <mergeCell ref="B39:E39"/>
    <mergeCell ref="F39:I39"/>
    <mergeCell ref="J39:M39"/>
    <mergeCell ref="N39:Q39"/>
    <mergeCell ref="R39:V39"/>
    <mergeCell ref="W39:AA39"/>
    <mergeCell ref="AB39:AF39"/>
    <mergeCell ref="AG39:AK39"/>
    <mergeCell ref="AL39:AO39"/>
    <mergeCell ref="B40:E40"/>
    <mergeCell ref="F40:I40"/>
    <mergeCell ref="J40:M40"/>
    <mergeCell ref="N40:Q40"/>
    <mergeCell ref="R40:V40"/>
    <mergeCell ref="W40:AA40"/>
    <mergeCell ref="AB40:AF40"/>
    <mergeCell ref="AG40:AK40"/>
    <mergeCell ref="AL40:AO40"/>
    <mergeCell ref="B41:E41"/>
    <mergeCell ref="F41:I41"/>
    <mergeCell ref="J41:M41"/>
    <mergeCell ref="N41:Q41"/>
    <mergeCell ref="R41:V41"/>
    <mergeCell ref="W41:AA41"/>
    <mergeCell ref="AB41:AF41"/>
    <mergeCell ref="AG41:AK41"/>
    <mergeCell ref="AL41:AO41"/>
    <mergeCell ref="B42:E42"/>
    <mergeCell ref="F42:I42"/>
    <mergeCell ref="J42:M42"/>
    <mergeCell ref="N42:Q42"/>
    <mergeCell ref="R42:V42"/>
    <mergeCell ref="W42:AA42"/>
    <mergeCell ref="AB42:AF42"/>
    <mergeCell ref="AG42:AK42"/>
    <mergeCell ref="AL42:AO42"/>
    <mergeCell ref="B43:E43"/>
    <mergeCell ref="F43:I43"/>
    <mergeCell ref="J43:M43"/>
    <mergeCell ref="N43:Q43"/>
    <mergeCell ref="R43:V43"/>
    <mergeCell ref="W43:AA43"/>
    <mergeCell ref="AB43:AF43"/>
    <mergeCell ref="AG43:AK43"/>
    <mergeCell ref="AL43:AO43"/>
    <mergeCell ref="B44:E44"/>
    <mergeCell ref="F44:I44"/>
    <mergeCell ref="J44:M44"/>
    <mergeCell ref="N44:Q44"/>
    <mergeCell ref="R44:V44"/>
    <mergeCell ref="W44:AA44"/>
    <mergeCell ref="AB44:AF44"/>
    <mergeCell ref="AG44:AK44"/>
    <mergeCell ref="AL44:AO44"/>
    <mergeCell ref="B45:E45"/>
    <mergeCell ref="F45:I45"/>
    <mergeCell ref="J45:M45"/>
    <mergeCell ref="N45:Q45"/>
    <mergeCell ref="R45:V45"/>
    <mergeCell ref="W45:AA45"/>
    <mergeCell ref="AB45:AF45"/>
    <mergeCell ref="AG45:AK45"/>
    <mergeCell ref="AL45:AO45"/>
    <mergeCell ref="B46:E46"/>
    <mergeCell ref="F46:I46"/>
    <mergeCell ref="J46:M46"/>
    <mergeCell ref="N46:Q46"/>
    <mergeCell ref="R46:V46"/>
    <mergeCell ref="W46:AA46"/>
    <mergeCell ref="AB46:AF46"/>
    <mergeCell ref="AG46:AK46"/>
    <mergeCell ref="AL46:AO46"/>
    <mergeCell ref="B47:E47"/>
    <mergeCell ref="F47:I47"/>
    <mergeCell ref="J47:M47"/>
    <mergeCell ref="N47:Q47"/>
    <mergeCell ref="R47:V47"/>
    <mergeCell ref="W47:AA47"/>
    <mergeCell ref="AB47:AF47"/>
    <mergeCell ref="AG47:AK47"/>
    <mergeCell ref="AL47:AO47"/>
    <mergeCell ref="B48:E48"/>
    <mergeCell ref="F48:I48"/>
    <mergeCell ref="J48:M48"/>
    <mergeCell ref="N48:Q48"/>
    <mergeCell ref="R48:V48"/>
    <mergeCell ref="W48:AA48"/>
    <mergeCell ref="AB48:AF48"/>
    <mergeCell ref="AG48:AK48"/>
    <mergeCell ref="AL48:AO48"/>
    <mergeCell ref="B49:E49"/>
    <mergeCell ref="F49:I49"/>
    <mergeCell ref="J49:M49"/>
    <mergeCell ref="N49:Q49"/>
    <mergeCell ref="R49:V49"/>
    <mergeCell ref="W49:AA49"/>
    <mergeCell ref="AB49:AF49"/>
    <mergeCell ref="AG49:AK49"/>
    <mergeCell ref="AL49:AO49"/>
    <mergeCell ref="B50:E50"/>
    <mergeCell ref="F50:I50"/>
    <mergeCell ref="J50:M50"/>
    <mergeCell ref="N50:Q50"/>
    <mergeCell ref="R50:V50"/>
    <mergeCell ref="W50:AA50"/>
    <mergeCell ref="AB50:AF50"/>
    <mergeCell ref="AG50:AK50"/>
    <mergeCell ref="AL50:AO50"/>
    <mergeCell ref="B51:E51"/>
    <mergeCell ref="F51:I51"/>
    <mergeCell ref="J51:M51"/>
    <mergeCell ref="N51:Q51"/>
    <mergeCell ref="R51:V51"/>
    <mergeCell ref="W51:AA51"/>
    <mergeCell ref="AB51:AF51"/>
    <mergeCell ref="AG51:AK51"/>
    <mergeCell ref="AL51:AO51"/>
    <mergeCell ref="B52:E52"/>
    <mergeCell ref="F52:I52"/>
    <mergeCell ref="J52:M52"/>
    <mergeCell ref="N52:Q52"/>
    <mergeCell ref="R52:V52"/>
    <mergeCell ref="W52:AA52"/>
    <mergeCell ref="AB52:AF52"/>
    <mergeCell ref="AG52:AK52"/>
    <mergeCell ref="AL52:AO52"/>
    <mergeCell ref="B53:E53"/>
    <mergeCell ref="F53:I53"/>
    <mergeCell ref="J53:M53"/>
    <mergeCell ref="N53:Q53"/>
    <mergeCell ref="R53:V53"/>
    <mergeCell ref="W53:AA53"/>
    <mergeCell ref="AB53:AF53"/>
    <mergeCell ref="AG53:AK53"/>
    <mergeCell ref="AL53:AO53"/>
    <mergeCell ref="B54:E54"/>
    <mergeCell ref="F54:I54"/>
    <mergeCell ref="J54:M54"/>
    <mergeCell ref="N54:Q54"/>
    <mergeCell ref="R54:V54"/>
    <mergeCell ref="W54:AA54"/>
    <mergeCell ref="AB54:AF54"/>
    <mergeCell ref="AG54:AK54"/>
    <mergeCell ref="AL54:AO54"/>
    <mergeCell ref="B55:E55"/>
    <mergeCell ref="F55:I55"/>
    <mergeCell ref="J55:M55"/>
    <mergeCell ref="N55:Q55"/>
    <mergeCell ref="AL55:AO55"/>
    <mergeCell ref="R55:V55"/>
    <mergeCell ref="W55:AA55"/>
    <mergeCell ref="AB55:AF55"/>
    <mergeCell ref="AG55:AK5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</cp:lastModifiedBy>
  <cp:lastPrinted>2007-07-13T06:27:35Z</cp:lastPrinted>
  <dcterms:created xsi:type="dcterms:W3CDTF">1999-12-07T07:51:51Z</dcterms:created>
  <dcterms:modified xsi:type="dcterms:W3CDTF">2009-07-14T02:15:54Z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